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476" activeTab="1"/>
  </bookViews>
  <sheets>
    <sheet name="Instructions" sheetId="1" r:id="rId1"/>
    <sheet name="Asset Inventory" sheetId="2" r:id="rId2"/>
    <sheet name="A - Condition &amp; Criticality" sheetId="3" r:id="rId3"/>
  </sheets>
  <definedNames>
    <definedName name="_xlnm.Print_Area" localSheetId="1">'Asset Inventory'!$A$1:$Q$47</definedName>
    <definedName name="_xlnm.Print_Titles" localSheetId="1">'Asset Inventory'!$A:$B</definedName>
  </definedNames>
  <calcPr fullCalcOnLoad="1"/>
</workbook>
</file>

<file path=xl/comments2.xml><?xml version="1.0" encoding="utf-8"?>
<comments xmlns="http://schemas.openxmlformats.org/spreadsheetml/2006/main">
  <authors>
    <author/>
  </authors>
  <commentList>
    <comment ref="A3" authorId="0">
      <text>
        <r>
          <rPr>
            <b/>
            <sz val="14"/>
            <color indexed="8"/>
            <rFont val="Tahoma"/>
            <family val="2"/>
          </rPr>
          <t xml:space="preserve">Saving for large expenses
 in a short time will cause more revenue to accrue than necessary.This can be corrected by applying cash-on-hand, possibly extending the life of the component or by financing the replacement.
</t>
        </r>
      </text>
    </comment>
    <comment ref="H3" authorId="0">
      <text>
        <r>
          <rPr>
            <b/>
            <sz val="14"/>
            <color indexed="8"/>
            <rFont val="Tahoma"/>
            <family val="2"/>
          </rPr>
          <t xml:space="preserve">Saving for large expenses
 in a short time will cause more revenue to accrue than necessary.This can be corrected by applying cash-on-hand, possibly extending the life of the component or by financing the replacement.
</t>
        </r>
      </text>
    </comment>
    <comment ref="J3" authorId="0">
      <text>
        <r>
          <rPr>
            <b/>
            <sz val="14"/>
            <color indexed="8"/>
            <rFont val="Tahoma"/>
            <family val="2"/>
          </rPr>
          <t xml:space="preserve">The future cost shown in column Q will have a green background when all or some of the cash entered is used to offset that cost. 
</t>
        </r>
      </text>
    </comment>
    <comment ref="A5" authorId="0">
      <text>
        <r>
          <rPr>
            <b/>
            <sz val="14"/>
            <color indexed="8"/>
            <rFont val="Tahoma"/>
            <family val="2"/>
          </rPr>
          <t xml:space="preserve">List the asset here.It's best to keep similar assets grouped but you may enter them in any order. NOTE: Check to see rows are not hidden: there are 125 available rows and you may enter multiple assets for the same year in a single row. In doing this, list each item so you know what they are.
</t>
        </r>
      </text>
    </comment>
    <comment ref="C5" authorId="0">
      <text>
        <r>
          <rPr>
            <b/>
            <sz val="14"/>
            <color indexed="8"/>
            <rFont val="Tahoma"/>
            <family val="2"/>
          </rPr>
          <t>Installed Date:
Set the date you believe  the asset was first put into service or enter current year and when you think the asset will be replaced in the next column.</t>
        </r>
      </text>
    </comment>
    <comment ref="D5" authorId="0">
      <text>
        <r>
          <rPr>
            <b/>
            <sz val="14"/>
            <color indexed="8"/>
            <rFont val="Tahoma"/>
            <family val="2"/>
          </rPr>
          <t xml:space="preserve">Estimated Effective Life:
(This is just a starting point; use your experience or equipment history; You may need to look at equipment operating manuals, ask operators or call a vendor)
NOTE: For methods that </t>
        </r>
        <r>
          <rPr>
            <b/>
            <u val="single"/>
            <sz val="14"/>
            <color indexed="8"/>
            <rFont val="Tahoma"/>
            <family val="2"/>
          </rPr>
          <t>do not</t>
        </r>
        <r>
          <rPr>
            <b/>
            <sz val="14"/>
            <color indexed="8"/>
            <rFont val="Tahoma"/>
            <family val="2"/>
          </rPr>
          <t xml:space="preserve"> factor depreciation, enter "NA".
Asset Type Average         Effective Life
Intake Structures                      40
Wells/Springs                             40
Chlorination Equipment              7-10 
Small motors                              10-15
Storage Tanks                             60
Pumps                                         10-15 
PVC Pipe                                      60-90
Valves                                          20-30 
Backflow Preventions                15-20 
Meters                                         10-15 
Hydrants                                     30-45 
Lab Monitoring Eq.                       5-10 
Tools &amp; Shop Eq.                         10
Office Furniture                            10
Computers                                     5
Transportation                            10
Civil Structures                            75
Electrical Motors  (large)            30
Electrical panels                           20-25
Controls                                       15-25
Building Assets                            60</t>
        </r>
      </text>
    </comment>
    <comment ref="E5" authorId="0">
      <text>
        <r>
          <rPr>
            <b/>
            <sz val="14"/>
            <color indexed="8"/>
            <rFont val="Tahoma"/>
            <family val="2"/>
          </rPr>
          <t xml:space="preserve">Condition ratings are often a best guess unless you have historical experience with the asset. You should take into account the materials used, the qualty of construction and current perrformance. Condition is not  degraded on an even percentage; the higher the number the worse the condition: See Tab A
</t>
        </r>
      </text>
    </comment>
    <comment ref="F5" authorId="0">
      <text>
        <r>
          <rPr>
            <b/>
            <sz val="14"/>
            <color indexed="8"/>
            <rFont val="Tahoma"/>
            <family val="2"/>
          </rPr>
          <t xml:space="preserve">Critical Number:
Review Tab A and identify the top  critical assets. The assigned number is for information purposes and does not affect calculations in the spreadsheet. Once this is done, answer this question: What am I going to do if this fails today?" </t>
        </r>
      </text>
    </comment>
    <comment ref="G5" authorId="0">
      <text>
        <r>
          <rPr>
            <b/>
            <sz val="14"/>
            <color indexed="8"/>
            <rFont val="Tahoma"/>
            <family val="2"/>
          </rPr>
          <t>Calculated Remaining Life:
This takes into account the typical number of useful years of the asset as well as the condition number you assign it. Condition numbers range from 1-10 and are found at Tab A. The higher the number, the less the asset life remains.
If highlighted in Violet you have 6
years or less life remaining.</t>
        </r>
      </text>
    </comment>
    <comment ref="H5" authorId="0">
      <text>
        <r>
          <rPr>
            <b/>
            <sz val="14"/>
            <color indexed="8"/>
            <rFont val="Tahoma"/>
            <family val="2"/>
          </rPr>
          <t xml:space="preserve">You may enter the original cost of components here. If your state rules allow, you should enter the inflation value that </t>
        </r>
        <r>
          <rPr>
            <b/>
            <u val="single"/>
            <sz val="14"/>
            <color indexed="8"/>
            <rFont val="Tahoma"/>
            <family val="2"/>
          </rPr>
          <t>appreciates</t>
        </r>
        <r>
          <rPr>
            <b/>
            <sz val="14"/>
            <color indexed="8"/>
            <rFont val="Tahoma"/>
            <family val="2"/>
          </rPr>
          <t xml:space="preserve"> the value of your assets in column K. If you enter  the current replacement cost in the J column, this original value is not factored and is information only.</t>
        </r>
      </text>
    </comment>
    <comment ref="I5" authorId="0">
      <text>
        <r>
          <rPr>
            <b/>
            <sz val="14"/>
            <color indexed="8"/>
            <rFont val="Tahoma"/>
            <family val="2"/>
          </rPr>
          <t>The "Book Value" using original cost is the thoretical value of your assets factoring  inflation and depreciation. 
The value of your assets, in some rare cases, can actually be more today than when they were constructed  due to good materials, proper installation and inflation..but care must be taken not to overstimate the inflation rate! In other words: DON'T Cheat by using high inflation!!</t>
        </r>
      </text>
    </comment>
    <comment ref="J5" authorId="0">
      <text>
        <r>
          <rPr>
            <b/>
            <sz val="14"/>
            <color indexed="8"/>
            <rFont val="Tahoma"/>
            <family val="2"/>
          </rPr>
          <t xml:space="preserve"> This is the most common method to calulate connection fees and replacement costs.Current replacement costs can be obtained from contractors, well drillers, engineers or from someone who has recently done a similar installation. When obtaining current cost, be sure and ask what the inflation has been as this may be used to calculate necessary reserve fund saving.</t>
        </r>
        <r>
          <rPr>
            <sz val="14"/>
            <color indexed="8"/>
            <rFont val="Tahoma"/>
            <family val="2"/>
          </rPr>
          <t xml:space="preserve"> </t>
        </r>
      </text>
    </comment>
    <comment ref="K5" authorId="0">
      <text>
        <r>
          <rPr>
            <b/>
            <sz val="14"/>
            <color indexed="8"/>
            <rFont val="Tahoma"/>
            <family val="2"/>
          </rPr>
          <t xml:space="preserve">Inflation Rate:
You should generally enter inflation to allow calculation of depreciation, equity and calculation of allocation to reserves.  Generally a minimum of 1.5-2.5% is recommended but this can vary greatly.
</t>
        </r>
      </text>
    </comment>
    <comment ref="L5" authorId="0">
      <text>
        <r>
          <rPr>
            <b/>
            <sz val="14"/>
            <color indexed="8"/>
            <rFont val="Tahoma"/>
            <family val="2"/>
          </rPr>
          <t xml:space="preserve">Accumulated Depreciation:
The loss of the "value" of the asset due to age and condition.
It may be shown as </t>
        </r>
        <r>
          <rPr>
            <b/>
            <u val="single"/>
            <sz val="14"/>
            <color indexed="8"/>
            <rFont val="Tahoma"/>
            <family val="2"/>
          </rPr>
          <t>higher</t>
        </r>
        <r>
          <rPr>
            <b/>
            <sz val="14"/>
            <color indexed="8"/>
            <rFont val="Tahoma"/>
            <family val="2"/>
          </rPr>
          <t xml:space="preserve"> than the original cost when inflation is factored</t>
        </r>
      </text>
    </comment>
    <comment ref="M5" authorId="0">
      <text>
        <r>
          <rPr>
            <b/>
            <sz val="14"/>
            <color indexed="8"/>
            <rFont val="Tahoma"/>
            <family val="2"/>
          </rPr>
          <t xml:space="preserve">Remaining debt and grants or other "free" contributions that have not required payments from utility customers should be subtracted from the overall value to determine the "equity", or real value of the investments made by customers. Example: $45,000 owed on the loan plus $30,000 in grant money for the project would be entered here  as $75,000. </t>
        </r>
        <r>
          <rPr>
            <b/>
            <i/>
            <sz val="14"/>
            <color indexed="8"/>
            <rFont val="Tahoma"/>
            <family val="2"/>
          </rPr>
          <t xml:space="preserve">It is possible to owe more than your equity in which case equity would be zero! </t>
        </r>
      </text>
    </comment>
    <comment ref="N5" authorId="0">
      <text>
        <r>
          <rPr>
            <b/>
            <sz val="14"/>
            <color indexed="8"/>
            <rFont val="Tahoma"/>
            <family val="2"/>
          </rPr>
          <t xml:space="preserve">Equity is the value of the investment made by the water system customers for a particular asset. It typically factors depreciation  and condition and is most often used to calculate connection/hook-up fees It would generally be the value of the asset if you could sell it. Equity will be zero if you exceed the life of the asset or owe more than the equity. NOTE: There is one connection fee method that </t>
        </r>
        <r>
          <rPr>
            <b/>
            <u val="single"/>
            <sz val="14"/>
            <color indexed="8"/>
            <rFont val="Tahoma"/>
            <family val="2"/>
          </rPr>
          <t>does not</t>
        </r>
        <r>
          <rPr>
            <b/>
            <sz val="14"/>
            <color indexed="8"/>
            <rFont val="Tahoma"/>
            <family val="2"/>
          </rPr>
          <t xml:space="preserve"> factor depreciation. Check your state laws.</t>
        </r>
      </text>
    </comment>
    <comment ref="O5" authorId="0">
      <text>
        <r>
          <rPr>
            <b/>
            <sz val="14"/>
            <color indexed="8"/>
            <rFont val="Tahoma"/>
            <family val="2"/>
          </rPr>
          <t xml:space="preserve">Place an "x" in the box adjacent to the asset that you think you will pay cash to replace. This section will compute the </t>
        </r>
        <r>
          <rPr>
            <b/>
            <u val="single"/>
            <sz val="14"/>
            <color indexed="8"/>
            <rFont val="Tahoma"/>
            <family val="2"/>
          </rPr>
          <t xml:space="preserve">minimum </t>
        </r>
        <r>
          <rPr>
            <b/>
            <sz val="14"/>
            <color indexed="8"/>
            <rFont val="Tahoma"/>
            <family val="2"/>
          </rPr>
          <t>amount you need to save annually in a reserve fund and will be seen above and to the right.</t>
        </r>
      </text>
    </comment>
    <comment ref="P5" authorId="0">
      <text>
        <r>
          <rPr>
            <b/>
            <sz val="14"/>
            <color indexed="8"/>
            <rFont val="Tahoma"/>
            <family val="2"/>
          </rPr>
          <t>The interest you earn from your reserve fund savings account. NOTE: Interest entered will be applied to all entries with the same "remaining life".</t>
        </r>
      </text>
    </comment>
    <comment ref="Q5" authorId="0">
      <text>
        <r>
          <rPr>
            <b/>
            <sz val="14"/>
            <color indexed="8"/>
            <rFont val="Tahoma"/>
            <family val="2"/>
          </rPr>
          <t>Future Cost is the replacement cost based on data entered. You generally should have an inflation rate. If there's an "X" in the O column, the necessary allocation to reserves will be calculated. If the future cost cell  has a green backgound, all or part of that cost is paid with cash from reserves.</t>
        </r>
      </text>
    </comment>
  </commentList>
</comments>
</file>

<file path=xl/sharedStrings.xml><?xml version="1.0" encoding="utf-8"?>
<sst xmlns="http://schemas.openxmlformats.org/spreadsheetml/2006/main" count="97" uniqueCount="82">
  <si>
    <t>Your Utility Name</t>
  </si>
  <si>
    <t>Number of Units (Connections, ERUs etc.):</t>
  </si>
  <si>
    <t>Total Equity:</t>
  </si>
  <si>
    <t>Connection Fee:</t>
  </si>
  <si>
    <t>Monthly Cost Per Unit to Reserves:</t>
  </si>
  <si>
    <t>Annual  $$ to Reserves:</t>
  </si>
  <si>
    <t>Cash Year</t>
  </si>
  <si>
    <t>Reserve Cash Applied:</t>
  </si>
  <si>
    <t>MAX YR:</t>
  </si>
  <si>
    <t>Current Year:</t>
  </si>
  <si>
    <t>Calculated Replacement Life</t>
  </si>
  <si>
    <t>Calculated Equity</t>
  </si>
  <si>
    <t>Replacement Cost</t>
  </si>
  <si>
    <r>
      <t xml:space="preserve">Asset and Description                             </t>
    </r>
    <r>
      <rPr>
        <b/>
        <i/>
        <sz val="18"/>
        <rFont val="Arial"/>
        <family val="2"/>
      </rPr>
      <t>RCAC V13</t>
    </r>
    <r>
      <rPr>
        <b/>
        <i/>
        <sz val="20"/>
        <rFont val="Arial"/>
        <family val="2"/>
      </rPr>
      <t xml:space="preserve"> </t>
    </r>
    <r>
      <rPr>
        <b/>
        <sz val="20"/>
        <rFont val="Arial"/>
        <family val="2"/>
      </rPr>
      <t xml:space="preserve">          </t>
    </r>
  </si>
  <si>
    <t>Install Date</t>
  </si>
  <si>
    <t>Est. Effective Life</t>
  </si>
  <si>
    <t>Condition Rating</t>
  </si>
  <si>
    <t>Critical Number</t>
  </si>
  <si>
    <t>Calc Remain  Life</t>
  </si>
  <si>
    <t>Original Cost</t>
  </si>
  <si>
    <t>Book Value Original $$</t>
  </si>
  <si>
    <t>Replacment Cost</t>
  </si>
  <si>
    <t>Infl. Rate</t>
  </si>
  <si>
    <t>Accum Loss of Value (Dep)</t>
  </si>
  <si>
    <t>Debt and Grants</t>
  </si>
  <si>
    <t>Equity</t>
  </si>
  <si>
    <t>Cash Replace?</t>
  </si>
  <si>
    <t>Saving Acc't Interest</t>
  </si>
  <si>
    <t xml:space="preserve">Future Cost </t>
  </si>
  <si>
    <t>U</t>
  </si>
  <si>
    <t>V</t>
  </si>
  <si>
    <t>W</t>
  </si>
  <si>
    <t>X</t>
  </si>
  <si>
    <t>Y</t>
  </si>
  <si>
    <t>Z</t>
  </si>
  <si>
    <t>AA</t>
  </si>
  <si>
    <t>AB</t>
  </si>
  <si>
    <t>AC</t>
  </si>
  <si>
    <t>This section sets the replacement costs in decending order and there are 125 available entries.</t>
  </si>
  <si>
    <t>Year</t>
  </si>
  <si>
    <t>Years</t>
  </si>
  <si>
    <t>1 to 10</t>
  </si>
  <si>
    <t>1 to 5</t>
  </si>
  <si>
    <t>Cost $</t>
  </si>
  <si>
    <t>Value $</t>
  </si>
  <si>
    <t>%</t>
  </si>
  <si>
    <t>Loss $$</t>
  </si>
  <si>
    <t>Calc. Allocation to Reserves</t>
  </si>
  <si>
    <t>Adj. Monthly Pmts</t>
  </si>
  <si>
    <t>Revenues from Prev. Pmts</t>
  </si>
  <si>
    <t>Overage</t>
  </si>
  <si>
    <t>Year of Overage</t>
  </si>
  <si>
    <t>Max year</t>
  </si>
  <si>
    <t>M3 carryover</t>
  </si>
  <si>
    <t>Tab A</t>
  </si>
  <si>
    <t>Calc. Remaining Life</t>
  </si>
  <si>
    <t>Int</t>
  </si>
  <si>
    <t>Fut Value</t>
  </si>
  <si>
    <t>Interest</t>
  </si>
  <si>
    <t xml:space="preserve">A-1 </t>
  </si>
  <si>
    <t>Condition Assessment</t>
  </si>
  <si>
    <t>Description</t>
  </si>
  <si>
    <t>Maintenance Level</t>
  </si>
  <si>
    <t>Condition Multiplier</t>
  </si>
  <si>
    <t>Good/Expected Condition</t>
  </si>
  <si>
    <t>Normal Preventive Maintenance (PM)</t>
  </si>
  <si>
    <t>Minor Defects Only</t>
  </si>
  <si>
    <t>Normal PM, Minor Contract Maintenance (CM)</t>
  </si>
  <si>
    <t>Moderate Deterioration</t>
  </si>
  <si>
    <t>Normal PM, Major CM</t>
  </si>
  <si>
    <t>Significant Deterioration</t>
  </si>
  <si>
    <t>Major repair, rehabilitate</t>
  </si>
  <si>
    <t>Virtually Unserviceable</t>
  </si>
  <si>
    <t>Rehab unlikely</t>
  </si>
  <si>
    <t>Unserviceable</t>
  </si>
  <si>
    <t>Replace</t>
  </si>
  <si>
    <t xml:space="preserve">A-2 </t>
  </si>
  <si>
    <t>The water system would essentially shut down if this component fails. This asset has no backup and is so important that an emergency plan must be in place as well as funding to replace it. Example: Single well pump failure; single reservoir failure; anything that could cause a violation of the Safe Drinking Water Act.</t>
  </si>
  <si>
    <t>This asset would have a serious impact on the water system if it failed, however, procedures could fix the problem within a reasonable time. Example: Two wells and primary wellpump fails; Electrical compents in panels fail: backflow assembly did not pass testing; key pipe failure that could be repaired; single chlorinator failure; pressure reducing valve failure.</t>
  </si>
  <si>
    <t>The condition of this asset causes continued unnecessary operational costs to your utility. Examples: deteriorating buildings, equipment and rolling stock; leaks in piping; old and worn-out electrical equipment.</t>
  </si>
  <si>
    <t>This asset's condition or failure may cause inconvenience to customers via reduced service, outages, or minor taste or odor complaints. Examples: excessive leaks, valves frozen partway closed, hydrants not working so flushing cannot be done; poor billing program.</t>
  </si>
  <si>
    <t>These assets have been in service for a long time and their condition may not be well known. Evaluation should take place and a determination made as to what may be needed.</t>
  </si>
</sst>
</file>

<file path=xl/styles.xml><?xml version="1.0" encoding="utf-8"?>
<styleSheet xmlns="http://schemas.openxmlformats.org/spreadsheetml/2006/main">
  <numFmts count="14">
    <numFmt numFmtId="164" formatCode="GENERAL"/>
    <numFmt numFmtId="165" formatCode="0"/>
    <numFmt numFmtId="166" formatCode="0.0"/>
    <numFmt numFmtId="167" formatCode="\$#,##0"/>
    <numFmt numFmtId="168" formatCode="0.0%"/>
    <numFmt numFmtId="169" formatCode="_-\$* #,##0.00_-;&quot;-$&quot;* #,##0.00_-;_-\$* \-??_-;_-@_-"/>
    <numFmt numFmtId="170" formatCode="_-\$* #,##0_-;&quot;-$&quot;* #,##0_-;_-\$* \-??_-;_-@_-"/>
    <numFmt numFmtId="171" formatCode="#,##0"/>
    <numFmt numFmtId="172" formatCode="\$#,##0.000"/>
    <numFmt numFmtId="173" formatCode="M/D/YYYY"/>
    <numFmt numFmtId="174" formatCode="\$#,##0.00"/>
    <numFmt numFmtId="175" formatCode="\$#,##0_);[RED]&quot;($&quot;#,##0\)"/>
    <numFmt numFmtId="176" formatCode="0%"/>
    <numFmt numFmtId="177" formatCode="\$#,##0.00_);[RED]&quot;($&quot;#,##0.00\)"/>
  </numFmts>
  <fonts count="30">
    <font>
      <sz val="10"/>
      <name val="Arial"/>
      <family val="2"/>
    </font>
    <font>
      <sz val="12"/>
      <name val="Arial"/>
      <family val="2"/>
    </font>
    <font>
      <sz val="12"/>
      <color indexed="8"/>
      <name val="Arial"/>
      <family val="2"/>
    </font>
    <font>
      <b/>
      <sz val="16"/>
      <color indexed="8"/>
      <name val="Arial"/>
      <family val="2"/>
    </font>
    <font>
      <u val="single"/>
      <sz val="12"/>
      <color indexed="8"/>
      <name val="Arial"/>
      <family val="2"/>
    </font>
    <font>
      <sz val="12"/>
      <color indexed="43"/>
      <name val="Arial"/>
      <family val="2"/>
    </font>
    <font>
      <b/>
      <sz val="12"/>
      <color indexed="10"/>
      <name val="Arial"/>
      <family val="2"/>
    </font>
    <font>
      <b/>
      <u val="single"/>
      <sz val="12"/>
      <color indexed="10"/>
      <name val="Arial"/>
      <family val="2"/>
    </font>
    <font>
      <b/>
      <u val="single"/>
      <sz val="12"/>
      <color indexed="14"/>
      <name val="Arial"/>
      <family val="2"/>
    </font>
    <font>
      <b/>
      <sz val="12"/>
      <color indexed="14"/>
      <name val="Arial"/>
      <family val="2"/>
    </font>
    <font>
      <b/>
      <sz val="12"/>
      <color indexed="8"/>
      <name val="Arial"/>
      <family val="2"/>
    </font>
    <font>
      <i/>
      <sz val="12"/>
      <color indexed="8"/>
      <name val="Arial"/>
      <family val="2"/>
    </font>
    <font>
      <b/>
      <sz val="18"/>
      <name val="Arial"/>
      <family val="2"/>
    </font>
    <font>
      <b/>
      <sz val="14"/>
      <name val="Arial"/>
      <family val="2"/>
    </font>
    <font>
      <b/>
      <sz val="16"/>
      <name val="Arial"/>
      <family val="2"/>
    </font>
    <font>
      <sz val="13"/>
      <name val="Arial"/>
      <family val="2"/>
    </font>
    <font>
      <b/>
      <sz val="13"/>
      <name val="Arial"/>
      <family val="2"/>
    </font>
    <font>
      <b/>
      <sz val="14"/>
      <color indexed="8"/>
      <name val="Tahoma"/>
      <family val="2"/>
    </font>
    <font>
      <sz val="14"/>
      <name val="Arial"/>
      <family val="2"/>
    </font>
    <font>
      <b/>
      <sz val="10"/>
      <name val="Arial"/>
      <family val="2"/>
    </font>
    <font>
      <b/>
      <sz val="20"/>
      <name val="Arial"/>
      <family val="2"/>
    </font>
    <font>
      <b/>
      <i/>
      <sz val="18"/>
      <name val="Arial"/>
      <family val="2"/>
    </font>
    <font>
      <b/>
      <i/>
      <sz val="20"/>
      <name val="Arial"/>
      <family val="2"/>
    </font>
    <font>
      <b/>
      <u val="single"/>
      <sz val="14"/>
      <color indexed="8"/>
      <name val="Tahoma"/>
      <family val="2"/>
    </font>
    <font>
      <sz val="14"/>
      <color indexed="8"/>
      <name val="Tahoma"/>
      <family val="2"/>
    </font>
    <font>
      <b/>
      <i/>
      <sz val="14"/>
      <color indexed="8"/>
      <name val="Tahoma"/>
      <family val="2"/>
    </font>
    <font>
      <b/>
      <sz val="12"/>
      <name val="Arial"/>
      <family val="2"/>
    </font>
    <font>
      <b/>
      <i/>
      <sz val="12"/>
      <name val="Arial"/>
      <family val="2"/>
    </font>
    <font>
      <b/>
      <i/>
      <sz val="14"/>
      <name val="Arial"/>
      <family val="2"/>
    </font>
    <font>
      <b/>
      <sz val="8"/>
      <name val="Arial"/>
      <family val="2"/>
    </font>
  </fonts>
  <fills count="10">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7"/>
        <bgColor indexed="64"/>
      </patternFill>
    </fill>
    <fill>
      <patternFill patternType="solid">
        <fgColor indexed="13"/>
        <bgColor indexed="64"/>
      </patternFill>
    </fill>
    <fill>
      <patternFill patternType="solid">
        <fgColor indexed="27"/>
        <bgColor indexed="64"/>
      </patternFill>
    </fill>
    <fill>
      <patternFill patternType="solid">
        <fgColor indexed="45"/>
        <bgColor indexed="64"/>
      </patternFill>
    </fill>
    <fill>
      <patternFill patternType="solid">
        <fgColor indexed="55"/>
        <bgColor indexed="64"/>
      </patternFill>
    </fill>
  </fills>
  <borders count="42">
    <border>
      <left/>
      <right/>
      <top/>
      <bottom/>
      <diagonal/>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ck">
        <color indexed="8"/>
      </left>
      <right style="thin">
        <color indexed="8"/>
      </right>
      <top style="thick">
        <color indexed="8"/>
      </top>
      <bottom style="thick">
        <color indexed="8"/>
      </bottom>
    </border>
    <border>
      <left style="thin">
        <color indexed="8"/>
      </left>
      <right style="thin">
        <color indexed="8"/>
      </right>
      <top style="thick">
        <color indexed="8"/>
      </top>
      <bottom>
        <color indexed="63"/>
      </bottom>
    </border>
    <border>
      <left>
        <color indexed="63"/>
      </left>
      <right style="thin">
        <color indexed="8"/>
      </right>
      <top style="thick">
        <color indexed="8"/>
      </top>
      <bottom>
        <color indexed="63"/>
      </bottom>
    </border>
    <border>
      <left style="thin">
        <color indexed="8"/>
      </left>
      <right style="thin">
        <color indexed="8"/>
      </right>
      <top style="thick">
        <color indexed="8"/>
      </top>
      <bottom style="thin">
        <color indexed="8"/>
      </bottom>
    </border>
    <border>
      <left style="thin">
        <color indexed="8"/>
      </left>
      <right style="thick">
        <color indexed="8"/>
      </right>
      <top style="thick">
        <color indexed="8"/>
      </top>
      <bottom style="thin">
        <color indexed="8"/>
      </bottom>
    </border>
    <border>
      <left style="thin">
        <color indexed="8"/>
      </left>
      <right style="thin">
        <color indexed="8"/>
      </right>
      <top style="thin">
        <color indexed="8"/>
      </top>
      <bottom>
        <color indexed="63"/>
      </bottom>
    </border>
    <border>
      <left style="thin">
        <color indexed="8"/>
      </left>
      <right style="thick">
        <color indexed="8"/>
      </right>
      <top style="thin">
        <color indexed="8"/>
      </top>
      <bottom>
        <color indexed="63"/>
      </bottom>
    </border>
    <border>
      <left style="thin">
        <color indexed="8"/>
      </left>
      <right style="thin">
        <color indexed="8"/>
      </right>
      <top style="thick">
        <color indexed="8"/>
      </top>
      <bottom style="thick">
        <color indexed="8"/>
      </bottom>
    </border>
    <border>
      <left style="thin">
        <color indexed="8"/>
      </left>
      <right style="thick">
        <color indexed="8"/>
      </right>
      <top style="thick">
        <color indexed="8"/>
      </top>
      <bottom style="thick">
        <color indexed="8"/>
      </bottom>
    </border>
    <border>
      <left style="thick">
        <color indexed="8"/>
      </left>
      <right style="thin">
        <color indexed="8"/>
      </right>
      <top style="thick">
        <color indexed="8"/>
      </top>
      <bottom style="medium">
        <color indexed="8"/>
      </bottom>
    </border>
    <border>
      <left style="thin">
        <color indexed="8"/>
      </left>
      <right style="thick">
        <color indexed="8"/>
      </right>
      <top style="thick">
        <color indexed="8"/>
      </top>
      <bottom style="medium">
        <color indexed="8"/>
      </bottom>
    </border>
    <border>
      <left style="thick">
        <color indexed="8"/>
      </left>
      <right>
        <color indexed="63"/>
      </right>
      <top style="thick">
        <color indexed="8"/>
      </top>
      <bottom style="thick">
        <color indexed="8"/>
      </bottom>
    </border>
    <border>
      <left style="thick">
        <color indexed="8"/>
      </left>
      <right style="thick">
        <color indexed="8"/>
      </right>
      <top style="thick">
        <color indexed="8"/>
      </top>
      <bottom style="thick">
        <color indexed="8"/>
      </bottom>
    </border>
    <border>
      <left>
        <color indexed="63"/>
      </left>
      <right style="thick">
        <color indexed="8"/>
      </right>
      <top style="thick">
        <color indexed="8"/>
      </top>
      <bottom style="thick">
        <color indexed="8"/>
      </bottom>
    </border>
    <border>
      <left style="thick">
        <color indexed="8"/>
      </left>
      <right style="thick">
        <color indexed="8"/>
      </right>
      <top style="medium">
        <color indexed="8"/>
      </top>
      <bottom style="thick">
        <color indexed="8"/>
      </bottom>
    </border>
    <border>
      <left style="thick">
        <color indexed="8"/>
      </left>
      <right style="thick">
        <color indexed="8"/>
      </right>
      <top style="thick">
        <color indexed="8"/>
      </top>
      <bottom>
        <color indexed="63"/>
      </bottom>
    </border>
    <border>
      <left>
        <color indexed="63"/>
      </left>
      <right style="thin">
        <color indexed="8"/>
      </right>
      <top style="thick">
        <color indexed="8"/>
      </top>
      <bottom style="thick">
        <color indexed="8"/>
      </bottom>
    </border>
    <border>
      <left style="thin">
        <color indexed="8"/>
      </left>
      <right style="thin">
        <color indexed="8"/>
      </right>
      <top style="thin">
        <color indexed="8"/>
      </top>
      <bottom style="thick">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ck">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color indexed="63"/>
      </left>
      <right>
        <color indexed="63"/>
      </right>
      <top style="thin">
        <color indexed="8"/>
      </top>
      <bottom style="medium">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color indexed="63"/>
      </left>
      <right>
        <color indexed="63"/>
      </right>
      <top>
        <color indexed="63"/>
      </top>
      <bottom style="medium">
        <color indexed="8"/>
      </bottom>
    </border>
    <border>
      <left style="thin">
        <color indexed="8"/>
      </left>
      <right>
        <color indexed="63"/>
      </right>
      <top style="thin">
        <color indexed="8"/>
      </top>
      <bottom style="medium">
        <color indexed="8"/>
      </bottom>
    </border>
    <border>
      <left style="thick">
        <color indexed="8"/>
      </left>
      <right style="thin">
        <color indexed="8"/>
      </right>
      <top style="thin">
        <color indexed="8"/>
      </top>
      <bottom style="thick">
        <color indexed="8"/>
      </bottom>
    </border>
    <border>
      <left style="thin">
        <color indexed="8"/>
      </left>
      <right style="thick">
        <color indexed="8"/>
      </right>
      <top style="thin">
        <color indexed="8"/>
      </top>
      <bottom style="thick">
        <color indexed="8"/>
      </bottom>
    </border>
    <border>
      <left>
        <color indexed="63"/>
      </left>
      <right>
        <color indexed="63"/>
      </right>
      <top style="medium">
        <color indexed="8"/>
      </top>
      <bottom>
        <color indexed="63"/>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69" fontId="0" fillId="0" borderId="0" applyFill="0" applyBorder="0" applyAlignment="0" applyProtection="0"/>
    <xf numFmtId="42" fontId="0" fillId="0" borderId="0" applyFill="0" applyBorder="0" applyAlignment="0" applyProtection="0"/>
    <xf numFmtId="176" fontId="0" fillId="0" borderId="0" applyFill="0" applyBorder="0" applyAlignment="0" applyProtection="0"/>
  </cellStyleXfs>
  <cellXfs count="215">
    <xf numFmtId="164" fontId="0" fillId="0" borderId="0" xfId="0" applyAlignment="1">
      <alignment/>
    </xf>
    <xf numFmtId="164" fontId="0" fillId="0" borderId="0" xfId="0" applyAlignment="1">
      <alignment wrapText="1"/>
    </xf>
    <xf numFmtId="164" fontId="1" fillId="0" borderId="0" xfId="0" applyFont="1" applyAlignment="1">
      <alignment/>
    </xf>
    <xf numFmtId="164" fontId="0" fillId="0" borderId="0" xfId="0" applyAlignment="1">
      <alignment vertical="top" wrapText="1"/>
    </xf>
    <xf numFmtId="164" fontId="1" fillId="0" borderId="0" xfId="0" applyFont="1" applyAlignment="1">
      <alignment wrapText="1"/>
    </xf>
    <xf numFmtId="164" fontId="0" fillId="0" borderId="0" xfId="0" applyAlignment="1" applyProtection="1">
      <alignment/>
      <protection locked="0"/>
    </xf>
    <xf numFmtId="165" fontId="0" fillId="0" borderId="0" xfId="0" applyNumberFormat="1" applyAlignment="1" applyProtection="1">
      <alignment/>
      <protection locked="0"/>
    </xf>
    <xf numFmtId="164" fontId="0" fillId="0" borderId="0" xfId="0" applyAlignment="1" applyProtection="1">
      <alignment horizontal="center" vertical="center"/>
      <protection locked="0"/>
    </xf>
    <xf numFmtId="166" fontId="0" fillId="2" borderId="0" xfId="0" applyNumberFormat="1" applyFill="1" applyAlignment="1" applyProtection="1">
      <alignment/>
      <protection locked="0"/>
    </xf>
    <xf numFmtId="167" fontId="0" fillId="0" borderId="1" xfId="0" applyNumberFormat="1" applyBorder="1" applyAlignment="1" applyProtection="1">
      <alignment horizontal="center" vertical="center"/>
      <protection locked="0"/>
    </xf>
    <xf numFmtId="164" fontId="0" fillId="0" borderId="2" xfId="0" applyBorder="1" applyAlignment="1" applyProtection="1">
      <alignment/>
      <protection locked="0"/>
    </xf>
    <xf numFmtId="168" fontId="0" fillId="0" borderId="0" xfId="0" applyNumberFormat="1" applyAlignment="1" applyProtection="1">
      <alignment/>
      <protection locked="0"/>
    </xf>
    <xf numFmtId="170" fontId="0" fillId="0" borderId="0" xfId="17" applyNumberFormat="1" applyFont="1" applyFill="1" applyBorder="1" applyAlignment="1" applyProtection="1">
      <alignment/>
      <protection locked="0"/>
    </xf>
    <xf numFmtId="164" fontId="0" fillId="0" borderId="0" xfId="0" applyFill="1" applyAlignment="1" applyProtection="1">
      <alignment/>
      <protection locked="0"/>
    </xf>
    <xf numFmtId="164" fontId="0" fillId="0" borderId="0" xfId="0" applyAlignment="1">
      <alignment horizontal="center" vertical="center" wrapText="1"/>
    </xf>
    <xf numFmtId="168" fontId="0" fillId="0" borderId="0" xfId="0" applyNumberFormat="1" applyAlignment="1">
      <alignment horizontal="center" vertical="center" wrapText="1"/>
    </xf>
    <xf numFmtId="171" fontId="0" fillId="0" borderId="0" xfId="0" applyNumberFormat="1" applyAlignment="1">
      <alignment horizontal="center" vertical="center"/>
    </xf>
    <xf numFmtId="171" fontId="0" fillId="0" borderId="0" xfId="0" applyNumberFormat="1" applyAlignment="1">
      <alignment/>
    </xf>
    <xf numFmtId="167" fontId="0" fillId="0" borderId="0" xfId="0" applyNumberFormat="1" applyAlignment="1">
      <alignment/>
    </xf>
    <xf numFmtId="172" fontId="0" fillId="0" borderId="0" xfId="0" applyNumberFormat="1" applyAlignment="1">
      <alignment/>
    </xf>
    <xf numFmtId="164" fontId="0" fillId="0" borderId="0" xfId="0" applyFill="1" applyAlignment="1">
      <alignment/>
    </xf>
    <xf numFmtId="167" fontId="0" fillId="0" borderId="0" xfId="0" applyNumberFormat="1" applyFill="1" applyAlignment="1">
      <alignment/>
    </xf>
    <xf numFmtId="168" fontId="0" fillId="0" borderId="0" xfId="0" applyNumberFormat="1" applyAlignment="1">
      <alignment/>
    </xf>
    <xf numFmtId="164" fontId="0" fillId="0" borderId="0" xfId="0" applyAlignment="1" applyProtection="1">
      <alignment/>
      <protection hidden="1"/>
    </xf>
    <xf numFmtId="164" fontId="12" fillId="0" borderId="3" xfId="0" applyFont="1" applyBorder="1" applyAlignment="1" applyProtection="1">
      <alignment horizontal="center" vertical="center" wrapText="1"/>
      <protection locked="0"/>
    </xf>
    <xf numFmtId="173" fontId="12" fillId="3" borderId="4" xfId="0" applyNumberFormat="1" applyFont="1" applyFill="1" applyBorder="1" applyAlignment="1" applyProtection="1">
      <alignment horizontal="center" vertical="center" wrapText="1"/>
      <protection/>
    </xf>
    <xf numFmtId="164" fontId="13" fillId="4" borderId="2" xfId="0" applyFont="1" applyFill="1" applyBorder="1" applyAlignment="1" applyProtection="1">
      <alignment horizontal="right" vertical="center" wrapText="1"/>
      <protection/>
    </xf>
    <xf numFmtId="164" fontId="14" fillId="0" borderId="4" xfId="0" applyFont="1" applyFill="1" applyBorder="1" applyAlignment="1" applyProtection="1">
      <alignment horizontal="center" vertical="center" wrapText="1"/>
      <protection locked="0"/>
    </xf>
    <xf numFmtId="164" fontId="13" fillId="4" borderId="5" xfId="0" applyFont="1" applyFill="1" applyBorder="1" applyAlignment="1">
      <alignment horizontal="right" vertical="center" wrapText="1"/>
    </xf>
    <xf numFmtId="167" fontId="13" fillId="3" borderId="4" xfId="0" applyNumberFormat="1" applyFont="1" applyFill="1" applyBorder="1" applyAlignment="1" applyProtection="1">
      <alignment horizontal="center" vertical="center" wrapText="1"/>
      <protection/>
    </xf>
    <xf numFmtId="164" fontId="14" fillId="4" borderId="4" xfId="0" applyFont="1" applyFill="1" applyBorder="1" applyAlignment="1" applyProtection="1">
      <alignment horizontal="right" vertical="center" wrapText="1"/>
      <protection/>
    </xf>
    <xf numFmtId="167" fontId="13" fillId="3" borderId="4" xfId="0" applyNumberFormat="1" applyFont="1" applyFill="1" applyBorder="1" applyAlignment="1" applyProtection="1">
      <alignment horizontal="center" vertical="center"/>
      <protection locked="0"/>
    </xf>
    <xf numFmtId="164" fontId="13" fillId="4" borderId="6" xfId="0" applyFont="1" applyFill="1" applyBorder="1" applyAlignment="1">
      <alignment horizontal="right" vertical="center" wrapText="1"/>
    </xf>
    <xf numFmtId="174" fontId="13" fillId="3" borderId="7" xfId="0" applyNumberFormat="1" applyFont="1" applyFill="1" applyBorder="1" applyAlignment="1" applyProtection="1">
      <alignment horizontal="center" vertical="center" wrapText="1"/>
      <protection/>
    </xf>
    <xf numFmtId="164" fontId="15" fillId="0" borderId="0" xfId="0" applyFont="1" applyAlignment="1">
      <alignment/>
    </xf>
    <xf numFmtId="171" fontId="15" fillId="0" borderId="0" xfId="0" applyNumberFormat="1" applyFont="1" applyAlignment="1">
      <alignment/>
    </xf>
    <xf numFmtId="167" fontId="15" fillId="0" borderId="0" xfId="0" applyNumberFormat="1" applyFont="1" applyAlignment="1">
      <alignment/>
    </xf>
    <xf numFmtId="172" fontId="15" fillId="0" borderId="0" xfId="0" applyNumberFormat="1" applyFont="1" applyAlignment="1">
      <alignment/>
    </xf>
    <xf numFmtId="164" fontId="15" fillId="0" borderId="0" xfId="0" applyFont="1" applyFill="1" applyAlignment="1">
      <alignment/>
    </xf>
    <xf numFmtId="167" fontId="15" fillId="0" borderId="0" xfId="0" applyNumberFormat="1" applyFont="1" applyFill="1" applyAlignment="1">
      <alignment/>
    </xf>
    <xf numFmtId="168" fontId="15" fillId="0" borderId="0" xfId="0" applyNumberFormat="1" applyFont="1" applyAlignment="1">
      <alignment/>
    </xf>
    <xf numFmtId="164" fontId="15" fillId="0" borderId="0" xfId="0" applyFont="1" applyAlignment="1" applyProtection="1">
      <alignment/>
      <protection locked="0"/>
    </xf>
    <xf numFmtId="164" fontId="15" fillId="0" borderId="0" xfId="0" applyFont="1" applyAlignment="1" applyProtection="1">
      <alignment/>
      <protection hidden="1"/>
    </xf>
    <xf numFmtId="164" fontId="13" fillId="4" borderId="8" xfId="0" applyFont="1" applyFill="1" applyBorder="1" applyAlignment="1" applyProtection="1">
      <alignment horizontal="right" vertical="center" wrapText="1"/>
      <protection/>
    </xf>
    <xf numFmtId="175" fontId="13" fillId="3" borderId="9" xfId="0" applyNumberFormat="1" applyFont="1" applyFill="1" applyBorder="1" applyAlignment="1" applyProtection="1">
      <alignment horizontal="center" vertical="center"/>
      <protection/>
    </xf>
    <xf numFmtId="164" fontId="15" fillId="0" borderId="0" xfId="0" applyFont="1" applyAlignment="1" applyProtection="1">
      <alignment horizontal="center" vertical="center"/>
      <protection/>
    </xf>
    <xf numFmtId="165" fontId="15" fillId="0" borderId="0" xfId="0" applyNumberFormat="1" applyFont="1" applyAlignment="1" applyProtection="1">
      <alignment horizontal="center" vertical="center"/>
      <protection/>
    </xf>
    <xf numFmtId="171" fontId="15" fillId="0" borderId="0" xfId="0" applyNumberFormat="1" applyFont="1" applyAlignment="1" applyProtection="1">
      <alignment horizontal="center" vertical="center"/>
      <protection/>
    </xf>
    <xf numFmtId="167" fontId="15" fillId="0" borderId="0" xfId="0" applyNumberFormat="1" applyFont="1" applyAlignment="1" applyProtection="1">
      <alignment horizontal="center" vertical="center"/>
      <protection/>
    </xf>
    <xf numFmtId="172" fontId="15" fillId="0" borderId="0" xfId="0" applyNumberFormat="1" applyFont="1" applyAlignment="1" applyProtection="1">
      <alignment horizontal="center" vertical="center"/>
      <protection/>
    </xf>
    <xf numFmtId="167" fontId="15" fillId="0" borderId="0" xfId="0" applyNumberFormat="1" applyFont="1" applyFill="1" applyAlignment="1" applyProtection="1">
      <alignment horizontal="center" vertical="center"/>
      <protection/>
    </xf>
    <xf numFmtId="164" fontId="15" fillId="0" borderId="0" xfId="0" applyFont="1" applyFill="1" applyAlignment="1" applyProtection="1">
      <alignment horizontal="center" vertical="center"/>
      <protection/>
    </xf>
    <xf numFmtId="168" fontId="15" fillId="0" borderId="0" xfId="0" applyNumberFormat="1" applyFont="1" applyAlignment="1" applyProtection="1">
      <alignment horizontal="center" vertical="center"/>
      <protection/>
    </xf>
    <xf numFmtId="164" fontId="16" fillId="0" borderId="0" xfId="0" applyFont="1" applyAlignment="1" applyProtection="1">
      <alignment horizontal="center"/>
      <protection locked="0"/>
    </xf>
    <xf numFmtId="164" fontId="0" fillId="0" borderId="0" xfId="0" applyAlignment="1" applyProtection="1">
      <alignment horizontal="center" vertical="center"/>
      <protection/>
    </xf>
    <xf numFmtId="164" fontId="0" fillId="5" borderId="0" xfId="0" applyFont="1" applyFill="1" applyAlignment="1" applyProtection="1">
      <alignment horizontal="center" vertical="center"/>
      <protection/>
    </xf>
    <xf numFmtId="164" fontId="13" fillId="0" borderId="3" xfId="0" applyFont="1" applyBorder="1" applyAlignment="1" applyProtection="1">
      <alignment horizontal="right" vertical="center" wrapText="1"/>
      <protection hidden="1"/>
    </xf>
    <xf numFmtId="167" fontId="13" fillId="0" borderId="10" xfId="0" applyNumberFormat="1" applyFont="1" applyFill="1" applyBorder="1" applyAlignment="1" applyProtection="1">
      <alignment horizontal="center" vertical="center"/>
      <protection hidden="1"/>
    </xf>
    <xf numFmtId="164" fontId="13" fillId="4" borderId="10" xfId="0" applyFont="1" applyFill="1" applyBorder="1" applyAlignment="1" applyProtection="1">
      <alignment horizontal="right" vertical="center" wrapText="1"/>
      <protection/>
    </xf>
    <xf numFmtId="167" fontId="13" fillId="0" borderId="10" xfId="0" applyNumberFormat="1" applyFont="1" applyFill="1" applyBorder="1" applyAlignment="1" applyProtection="1">
      <alignment horizontal="center" vertical="center"/>
      <protection locked="0"/>
    </xf>
    <xf numFmtId="175" fontId="13" fillId="3" borderId="11" xfId="0" applyNumberFormat="1" applyFont="1" applyFill="1" applyBorder="1" applyAlignment="1" applyProtection="1">
      <alignment horizontal="center" vertical="center"/>
      <protection/>
    </xf>
    <xf numFmtId="164" fontId="18" fillId="0" borderId="0" xfId="0" applyFont="1" applyAlignment="1" applyProtection="1">
      <alignment horizontal="center" vertical="center"/>
      <protection/>
    </xf>
    <xf numFmtId="165" fontId="18" fillId="0" borderId="0" xfId="0" applyNumberFormat="1" applyFont="1" applyAlignment="1" applyProtection="1">
      <alignment horizontal="center" vertical="center"/>
      <protection/>
    </xf>
    <xf numFmtId="171" fontId="18" fillId="0" borderId="0" xfId="0" applyNumberFormat="1" applyFont="1" applyAlignment="1" applyProtection="1">
      <alignment horizontal="center" vertical="center"/>
      <protection/>
    </xf>
    <xf numFmtId="167" fontId="18" fillId="0" borderId="0" xfId="0" applyNumberFormat="1" applyFont="1" applyAlignment="1" applyProtection="1">
      <alignment horizontal="center" vertical="center"/>
      <protection/>
    </xf>
    <xf numFmtId="172" fontId="18" fillId="0" borderId="0" xfId="0" applyNumberFormat="1" applyFont="1" applyAlignment="1" applyProtection="1">
      <alignment horizontal="center" vertical="center"/>
      <protection/>
    </xf>
    <xf numFmtId="171" fontId="18" fillId="3" borderId="0" xfId="0" applyNumberFormat="1" applyFont="1" applyFill="1" applyAlignment="1" applyProtection="1">
      <alignment horizontal="center" vertical="center"/>
      <protection/>
    </xf>
    <xf numFmtId="167" fontId="18" fillId="3" borderId="0" xfId="0" applyNumberFormat="1" applyFont="1" applyFill="1" applyAlignment="1" applyProtection="1">
      <alignment horizontal="center" vertical="center"/>
      <protection/>
    </xf>
    <xf numFmtId="164" fontId="18" fillId="0" borderId="0" xfId="0" applyFont="1" applyFill="1" applyAlignment="1" applyProtection="1">
      <alignment horizontal="center" vertical="center"/>
      <protection/>
    </xf>
    <xf numFmtId="167" fontId="18" fillId="0" borderId="0" xfId="0" applyNumberFormat="1" applyFont="1" applyFill="1" applyAlignment="1" applyProtection="1">
      <alignment horizontal="center" vertical="center"/>
      <protection/>
    </xf>
    <xf numFmtId="168" fontId="18" fillId="0" borderId="0" xfId="0" applyNumberFormat="1" applyFont="1" applyAlignment="1" applyProtection="1">
      <alignment horizontal="center" vertical="center"/>
      <protection/>
    </xf>
    <xf numFmtId="164" fontId="13" fillId="0" borderId="0" xfId="0" applyFont="1" applyAlignment="1" applyProtection="1">
      <alignment horizontal="center"/>
      <protection locked="0"/>
    </xf>
    <xf numFmtId="164" fontId="18" fillId="5" borderId="0" xfId="0" applyFont="1" applyFill="1" applyAlignment="1" applyProtection="1">
      <alignment horizontal="center" vertical="center"/>
      <protection/>
    </xf>
    <xf numFmtId="164" fontId="13" fillId="4" borderId="12" xfId="0" applyFont="1" applyFill="1" applyBorder="1" applyAlignment="1" applyProtection="1">
      <alignment horizontal="right" vertical="center"/>
      <protection/>
    </xf>
    <xf numFmtId="164" fontId="14" fillId="4" borderId="13" xfId="0" applyNumberFormat="1" applyFont="1" applyFill="1" applyBorder="1" applyAlignment="1" applyProtection="1">
      <alignment horizontal="center"/>
      <protection/>
    </xf>
    <xf numFmtId="165" fontId="13" fillId="4" borderId="14" xfId="0" applyNumberFormat="1" applyFont="1" applyFill="1" applyBorder="1" applyAlignment="1" applyProtection="1">
      <alignment horizontal="center" vertical="center"/>
      <protection/>
    </xf>
    <xf numFmtId="170" fontId="13" fillId="4" borderId="15" xfId="17" applyNumberFormat="1" applyFont="1" applyFill="1" applyBorder="1" applyAlignment="1" applyProtection="1">
      <alignment horizontal="center" vertical="center"/>
      <protection/>
    </xf>
    <xf numFmtId="164" fontId="13" fillId="4" borderId="16" xfId="0" applyFont="1" applyFill="1" applyBorder="1" applyAlignment="1" applyProtection="1">
      <alignment horizontal="center" vertical="center" wrapText="1"/>
      <protection/>
    </xf>
    <xf numFmtId="167" fontId="19" fillId="0" borderId="0" xfId="0" applyNumberFormat="1" applyFont="1" applyFill="1" applyAlignment="1">
      <alignment/>
    </xf>
    <xf numFmtId="165" fontId="0" fillId="0" borderId="0" xfId="0" applyNumberFormat="1" applyAlignment="1">
      <alignment/>
    </xf>
    <xf numFmtId="164" fontId="20" fillId="4" borderId="17" xfId="0" applyFont="1" applyFill="1" applyBorder="1" applyAlignment="1">
      <alignment horizontal="center" vertical="center" wrapText="1"/>
    </xf>
    <xf numFmtId="165" fontId="16" fillId="6" borderId="18" xfId="0" applyNumberFormat="1" applyFont="1" applyFill="1" applyBorder="1" applyAlignment="1" applyProtection="1">
      <alignment horizontal="center" vertical="center" wrapText="1"/>
      <protection/>
    </xf>
    <xf numFmtId="164" fontId="16" fillId="6" borderId="18" xfId="0" applyFont="1" applyFill="1" applyBorder="1" applyAlignment="1" applyProtection="1">
      <alignment horizontal="center" vertical="center" wrapText="1"/>
      <protection/>
    </xf>
    <xf numFmtId="166" fontId="16" fillId="6" borderId="18" xfId="0" applyNumberFormat="1" applyFont="1" applyFill="1" applyBorder="1" applyAlignment="1" applyProtection="1">
      <alignment horizontal="center" vertical="center" wrapText="1"/>
      <protection/>
    </xf>
    <xf numFmtId="170" fontId="16" fillId="6" borderId="18" xfId="17" applyNumberFormat="1" applyFont="1" applyFill="1" applyBorder="1" applyAlignment="1" applyProtection="1">
      <alignment horizontal="center" vertical="center" wrapText="1"/>
      <protection/>
    </xf>
    <xf numFmtId="167" fontId="16" fillId="6" borderId="18" xfId="0" applyNumberFormat="1" applyFont="1" applyFill="1" applyBorder="1" applyAlignment="1" applyProtection="1">
      <alignment horizontal="center" vertical="center" wrapText="1"/>
      <protection/>
    </xf>
    <xf numFmtId="168" fontId="16" fillId="6" borderId="18" xfId="0" applyNumberFormat="1" applyFont="1" applyFill="1" applyBorder="1" applyAlignment="1" applyProtection="1">
      <alignment horizontal="center" vertical="center" wrapText="1"/>
      <protection/>
    </xf>
    <xf numFmtId="164" fontId="16" fillId="6" borderId="15" xfId="0" applyFont="1" applyFill="1" applyBorder="1" applyAlignment="1" applyProtection="1">
      <alignment horizontal="center" vertical="center" wrapText="1"/>
      <protection/>
    </xf>
    <xf numFmtId="164" fontId="16" fillId="6" borderId="16" xfId="0" applyFont="1" applyFill="1" applyBorder="1" applyAlignment="1" applyProtection="1">
      <alignment horizontal="center" vertical="center" wrapText="1"/>
      <protection/>
    </xf>
    <xf numFmtId="168" fontId="16" fillId="6" borderId="15" xfId="0" applyNumberFormat="1" applyFont="1" applyFill="1" applyBorder="1" applyAlignment="1" applyProtection="1">
      <alignment horizontal="center" vertical="center" wrapText="1"/>
      <protection/>
    </xf>
    <xf numFmtId="171" fontId="16" fillId="6" borderId="15" xfId="0" applyNumberFormat="1" applyFont="1" applyFill="1" applyBorder="1" applyAlignment="1" applyProtection="1">
      <alignment horizontal="center" vertical="center" wrapText="1"/>
      <protection/>
    </xf>
    <xf numFmtId="164" fontId="0" fillId="0" borderId="0" xfId="0" applyFont="1" applyBorder="1" applyAlignment="1">
      <alignment wrapText="1"/>
    </xf>
    <xf numFmtId="165" fontId="16" fillId="7" borderId="3" xfId="0" applyNumberFormat="1" applyFont="1" applyFill="1" applyBorder="1" applyAlignment="1" applyProtection="1">
      <alignment horizontal="center" vertical="center"/>
      <protection locked="0"/>
    </xf>
    <xf numFmtId="164" fontId="16" fillId="7" borderId="10" xfId="0" applyFont="1" applyFill="1" applyBorder="1" applyAlignment="1" applyProtection="1">
      <alignment horizontal="center" vertical="center" wrapText="1"/>
      <protection locked="0"/>
    </xf>
    <xf numFmtId="164" fontId="16" fillId="7" borderId="6" xfId="0" applyFont="1" applyFill="1" applyBorder="1" applyAlignment="1" applyProtection="1">
      <alignment horizontal="center" vertical="center"/>
      <protection locked="0"/>
    </xf>
    <xf numFmtId="164" fontId="16" fillId="7" borderId="6" xfId="0" applyFont="1" applyFill="1" applyBorder="1" applyAlignment="1" applyProtection="1">
      <alignment horizontal="center"/>
      <protection locked="0"/>
    </xf>
    <xf numFmtId="166" fontId="16" fillId="7" borderId="10" xfId="0" applyNumberFormat="1" applyFont="1" applyFill="1" applyBorder="1" applyAlignment="1" applyProtection="1">
      <alignment horizontal="center" vertical="center"/>
      <protection locked="0"/>
    </xf>
    <xf numFmtId="170" fontId="16" fillId="7" borderId="19" xfId="17" applyNumberFormat="1" applyFont="1" applyFill="1" applyBorder="1" applyAlignment="1" applyProtection="1">
      <alignment horizontal="center" vertical="center"/>
      <protection locked="0"/>
    </xf>
    <xf numFmtId="167" fontId="16" fillId="7" borderId="10" xfId="0" applyNumberFormat="1" applyFont="1" applyFill="1" applyBorder="1" applyAlignment="1" applyProtection="1">
      <alignment horizontal="center" vertical="center"/>
      <protection locked="0"/>
    </xf>
    <xf numFmtId="164" fontId="16" fillId="7" borderId="10" xfId="0" applyFont="1" applyFill="1" applyBorder="1" applyAlignment="1" applyProtection="1">
      <alignment horizontal="center" vertical="center"/>
      <protection locked="0"/>
    </xf>
    <xf numFmtId="168" fontId="14" fillId="7" borderId="10" xfId="0" applyNumberFormat="1" applyFont="1" applyFill="1" applyBorder="1" applyAlignment="1" applyProtection="1">
      <alignment horizontal="center" vertical="center"/>
      <protection locked="0"/>
    </xf>
    <xf numFmtId="164" fontId="16" fillId="7" borderId="11" xfId="0" applyFont="1" applyFill="1" applyBorder="1" applyAlignment="1" applyProtection="1">
      <alignment horizontal="center" vertical="center"/>
      <protection locked="0"/>
    </xf>
    <xf numFmtId="164" fontId="16" fillId="7" borderId="19" xfId="0" applyFont="1" applyFill="1" applyBorder="1" applyAlignment="1">
      <alignment horizontal="center" vertical="center" wrapText="1"/>
    </xf>
    <xf numFmtId="168" fontId="14" fillId="7" borderId="10" xfId="0" applyNumberFormat="1" applyFont="1" applyFill="1" applyBorder="1" applyAlignment="1">
      <alignment horizontal="center" vertical="center" wrapText="1"/>
    </xf>
    <xf numFmtId="171" fontId="16" fillId="7" borderId="11" xfId="0" applyNumberFormat="1" applyFont="1" applyFill="1" applyBorder="1" applyAlignment="1">
      <alignment horizontal="center" vertical="center"/>
    </xf>
    <xf numFmtId="164" fontId="19" fillId="0" borderId="0" xfId="0" applyFont="1" applyAlignment="1">
      <alignment/>
    </xf>
    <xf numFmtId="164" fontId="19" fillId="0" borderId="0" xfId="0" applyFont="1" applyBorder="1" applyAlignment="1">
      <alignment horizontal="center" vertical="center"/>
    </xf>
    <xf numFmtId="167" fontId="19" fillId="0" borderId="0" xfId="0" applyNumberFormat="1" applyFont="1" applyAlignment="1">
      <alignment/>
    </xf>
    <xf numFmtId="172" fontId="19" fillId="0" borderId="0" xfId="0" applyNumberFormat="1" applyFont="1" applyBorder="1" applyAlignment="1">
      <alignment wrapText="1"/>
    </xf>
    <xf numFmtId="167" fontId="19" fillId="0" borderId="0" xfId="0" applyNumberFormat="1" applyFont="1" applyBorder="1" applyAlignment="1">
      <alignment wrapText="1"/>
    </xf>
    <xf numFmtId="167" fontId="26" fillId="0" borderId="0" xfId="0" applyNumberFormat="1" applyFont="1" applyFill="1" applyBorder="1" applyAlignment="1">
      <alignment wrapText="1"/>
    </xf>
    <xf numFmtId="167" fontId="26" fillId="0" borderId="0" xfId="0" applyNumberFormat="1" applyFont="1" applyBorder="1" applyAlignment="1">
      <alignment wrapText="1"/>
    </xf>
    <xf numFmtId="164" fontId="19" fillId="0" borderId="0" xfId="0" applyFont="1" applyFill="1" applyBorder="1" applyAlignment="1">
      <alignment wrapText="1"/>
    </xf>
    <xf numFmtId="168" fontId="19" fillId="0" borderId="0" xfId="0" applyNumberFormat="1" applyFont="1" applyAlignment="1">
      <alignment/>
    </xf>
    <xf numFmtId="164" fontId="19" fillId="0" borderId="0" xfId="0" applyFont="1" applyFill="1" applyAlignment="1" applyProtection="1">
      <alignment horizontal="center"/>
      <protection locked="0"/>
    </xf>
    <xf numFmtId="164" fontId="19" fillId="0" borderId="0" xfId="0" applyFont="1" applyAlignment="1" applyProtection="1">
      <alignment horizontal="center"/>
      <protection locked="0"/>
    </xf>
    <xf numFmtId="164" fontId="16" fillId="7" borderId="20" xfId="0" applyFont="1" applyFill="1" applyBorder="1" applyAlignment="1" applyProtection="1">
      <alignment horizontal="center" vertical="center"/>
      <protection locked="0"/>
    </xf>
    <xf numFmtId="164" fontId="16" fillId="7" borderId="20" xfId="0" applyFont="1" applyFill="1" applyBorder="1" applyAlignment="1" applyProtection="1">
      <alignment horizontal="center"/>
      <protection locked="0"/>
    </xf>
    <xf numFmtId="171" fontId="19" fillId="0" borderId="0" xfId="0" applyNumberFormat="1" applyFont="1" applyAlignment="1" applyProtection="1">
      <alignment horizontal="center"/>
      <protection locked="0"/>
    </xf>
    <xf numFmtId="167" fontId="19" fillId="0" borderId="0" xfId="0" applyNumberFormat="1" applyFont="1" applyAlignment="1" applyProtection="1">
      <alignment horizontal="center"/>
      <protection locked="0"/>
    </xf>
    <xf numFmtId="164" fontId="19" fillId="8" borderId="0" xfId="0" applyFont="1" applyFill="1" applyAlignment="1" applyProtection="1">
      <alignment horizontal="center"/>
      <protection locked="0"/>
    </xf>
    <xf numFmtId="164" fontId="16" fillId="0" borderId="21" xfId="0" applyFont="1" applyFill="1" applyBorder="1" applyAlignment="1" applyProtection="1">
      <alignment horizontal="right" vertical="center" wrapText="1"/>
      <protection locked="0"/>
    </xf>
    <xf numFmtId="165" fontId="16" fillId="0" borderId="22" xfId="0" applyNumberFormat="1" applyFont="1" applyFill="1" applyBorder="1" applyAlignment="1" applyProtection="1">
      <alignment horizontal="center" vertical="center"/>
      <protection locked="0"/>
    </xf>
    <xf numFmtId="164" fontId="16" fillId="0" borderId="23" xfId="0" applyFont="1" applyBorder="1" applyAlignment="1" applyProtection="1">
      <alignment horizontal="center" vertical="center"/>
      <protection locked="0"/>
    </xf>
    <xf numFmtId="164" fontId="16" fillId="0" borderId="23" xfId="0" applyFont="1" applyFill="1" applyBorder="1" applyAlignment="1" applyProtection="1">
      <alignment horizontal="center" vertical="center"/>
      <protection locked="0"/>
    </xf>
    <xf numFmtId="166" fontId="16" fillId="3" borderId="23" xfId="0" applyNumberFormat="1" applyFont="1" applyFill="1" applyBorder="1" applyAlignment="1" applyProtection="1">
      <alignment horizontal="center" vertical="center"/>
      <protection hidden="1"/>
    </xf>
    <xf numFmtId="167" fontId="16" fillId="0" borderId="24" xfId="17" applyNumberFormat="1" applyFont="1" applyFill="1" applyBorder="1" applyAlignment="1" applyProtection="1">
      <alignment horizontal="center" vertical="center"/>
      <protection locked="0"/>
    </xf>
    <xf numFmtId="167" fontId="16" fillId="3" borderId="24" xfId="19" applyNumberFormat="1" applyFont="1" applyFill="1" applyBorder="1" applyAlignment="1" applyProtection="1">
      <alignment horizontal="center" vertical="center"/>
      <protection hidden="1"/>
    </xf>
    <xf numFmtId="167" fontId="16" fillId="0" borderId="25" xfId="19" applyNumberFormat="1" applyFont="1" applyFill="1" applyBorder="1" applyAlignment="1" applyProtection="1">
      <alignment horizontal="center" vertical="center"/>
      <protection locked="0"/>
    </xf>
    <xf numFmtId="168" fontId="16" fillId="0" borderId="26" xfId="19" applyNumberFormat="1" applyFont="1" applyFill="1" applyBorder="1" applyAlignment="1" applyProtection="1">
      <alignment horizontal="center" vertical="center"/>
      <protection locked="0"/>
    </xf>
    <xf numFmtId="167" fontId="16" fillId="3" borderId="27" xfId="0" applyNumberFormat="1" applyFont="1" applyFill="1" applyBorder="1" applyAlignment="1" applyProtection="1">
      <alignment horizontal="center" vertical="center"/>
      <protection hidden="1"/>
    </xf>
    <xf numFmtId="167" fontId="16" fillId="0" borderId="27" xfId="0" applyNumberFormat="1" applyFont="1" applyFill="1" applyBorder="1" applyAlignment="1" applyProtection="1">
      <alignment horizontal="center" vertical="center"/>
      <protection locked="0"/>
    </xf>
    <xf numFmtId="167" fontId="16" fillId="0" borderId="28" xfId="0" applyNumberFormat="1" applyFont="1" applyBorder="1" applyAlignment="1" applyProtection="1">
      <alignment horizontal="center" vertical="center" wrapText="1"/>
      <protection locked="0"/>
    </xf>
    <xf numFmtId="168" fontId="16" fillId="0" borderId="23" xfId="0" applyNumberFormat="1" applyFont="1" applyBorder="1" applyAlignment="1" applyProtection="1">
      <alignment horizontal="center" vertical="center" wrapText="1"/>
      <protection locked="0"/>
    </xf>
    <xf numFmtId="167" fontId="16" fillId="3" borderId="29" xfId="0" applyNumberFormat="1" applyFont="1" applyFill="1" applyBorder="1" applyAlignment="1">
      <alignment horizontal="center" vertical="center"/>
    </xf>
    <xf numFmtId="164" fontId="19" fillId="3" borderId="0" xfId="0" applyFont="1" applyFill="1" applyAlignment="1" applyProtection="1">
      <alignment horizontal="center" vertical="center"/>
      <protection hidden="1"/>
    </xf>
    <xf numFmtId="166" fontId="19" fillId="0" borderId="0" xfId="0" applyNumberFormat="1" applyFont="1" applyAlignment="1" applyProtection="1">
      <alignment horizontal="center" vertical="center"/>
      <protection locked="0"/>
    </xf>
    <xf numFmtId="168" fontId="19" fillId="0" borderId="0" xfId="0" applyNumberFormat="1" applyFont="1" applyAlignment="1" applyProtection="1">
      <alignment horizontal="center" vertical="center"/>
      <protection locked="0"/>
    </xf>
    <xf numFmtId="167" fontId="19" fillId="0" borderId="0" xfId="0" applyNumberFormat="1" applyFont="1" applyAlignment="1">
      <alignment horizontal="center" vertical="center"/>
    </xf>
    <xf numFmtId="172" fontId="19" fillId="0" borderId="0" xfId="0" applyNumberFormat="1" applyFont="1" applyAlignment="1">
      <alignment horizontal="center" vertical="center"/>
    </xf>
    <xf numFmtId="171" fontId="19" fillId="0" borderId="0" xfId="0" applyNumberFormat="1" applyFont="1" applyAlignment="1">
      <alignment horizontal="center" vertical="center"/>
    </xf>
    <xf numFmtId="164" fontId="19" fillId="0" borderId="0" xfId="0" applyFont="1" applyFill="1" applyAlignment="1" applyProtection="1">
      <alignment horizontal="center" vertical="center"/>
      <protection locked="0"/>
    </xf>
    <xf numFmtId="167" fontId="19" fillId="0" borderId="0" xfId="0" applyNumberFormat="1" applyFont="1" applyFill="1" applyAlignment="1" applyProtection="1">
      <alignment horizontal="center" vertical="center"/>
      <protection locked="0"/>
    </xf>
    <xf numFmtId="168" fontId="19" fillId="0" borderId="0" xfId="0" applyNumberFormat="1" applyFont="1" applyFill="1" applyAlignment="1" applyProtection="1">
      <alignment horizontal="center" vertical="center"/>
      <protection locked="0"/>
    </xf>
    <xf numFmtId="167" fontId="19" fillId="0" borderId="0" xfId="0" applyNumberFormat="1" applyFont="1" applyAlignment="1" applyProtection="1">
      <alignment horizontal="center" vertical="center"/>
      <protection locked="0"/>
    </xf>
    <xf numFmtId="165" fontId="0" fillId="8" borderId="0" xfId="0" applyNumberFormat="1" applyFill="1" applyAlignment="1">
      <alignment/>
    </xf>
    <xf numFmtId="164" fontId="19" fillId="0" borderId="0" xfId="0" applyFont="1" applyAlignment="1" applyProtection="1">
      <alignment horizontal="center" vertical="center"/>
      <protection locked="0"/>
    </xf>
    <xf numFmtId="177" fontId="19" fillId="0" borderId="0" xfId="0" applyNumberFormat="1" applyFont="1" applyAlignment="1" applyProtection="1">
      <alignment horizontal="center" vertical="center"/>
      <protection locked="0"/>
    </xf>
    <xf numFmtId="164" fontId="16" fillId="0" borderId="27" xfId="0" applyFont="1" applyFill="1" applyBorder="1" applyAlignment="1" applyProtection="1">
      <alignment horizontal="right" vertical="center" wrapText="1"/>
      <protection locked="0"/>
    </xf>
    <xf numFmtId="164" fontId="19" fillId="8" borderId="0" xfId="0" applyFont="1" applyFill="1" applyAlignment="1" applyProtection="1">
      <alignment horizontal="center" vertical="center"/>
      <protection locked="0"/>
    </xf>
    <xf numFmtId="167" fontId="19" fillId="8" borderId="0" xfId="0" applyNumberFormat="1" applyFont="1" applyFill="1" applyAlignment="1" applyProtection="1">
      <alignment horizontal="center" vertical="center"/>
      <protection locked="0"/>
    </xf>
    <xf numFmtId="164" fontId="15" fillId="9" borderId="30" xfId="0" applyFont="1" applyFill="1" applyBorder="1" applyAlignment="1">
      <alignment/>
    </xf>
    <xf numFmtId="167" fontId="16" fillId="3" borderId="31" xfId="0" applyNumberFormat="1" applyFont="1" applyFill="1" applyBorder="1" applyAlignment="1" applyProtection="1">
      <alignment horizontal="center" vertical="center"/>
      <protection hidden="1"/>
    </xf>
    <xf numFmtId="167" fontId="16" fillId="3" borderId="32" xfId="0" applyNumberFormat="1" applyFont="1" applyFill="1" applyBorder="1" applyAlignment="1" applyProtection="1">
      <alignment horizontal="center" vertical="center"/>
      <protection hidden="1"/>
    </xf>
    <xf numFmtId="168" fontId="15" fillId="9" borderId="33" xfId="0" applyNumberFormat="1" applyFont="1" applyFill="1" applyBorder="1" applyAlignment="1" applyProtection="1">
      <alignment horizontal="center" vertical="center"/>
      <protection hidden="1" locked="0"/>
    </xf>
    <xf numFmtId="167" fontId="16" fillId="3" borderId="34" xfId="0" applyNumberFormat="1" applyFont="1" applyFill="1" applyBorder="1" applyAlignment="1" applyProtection="1">
      <alignment horizontal="center" vertical="center"/>
      <protection hidden="1"/>
    </xf>
    <xf numFmtId="167" fontId="16" fillId="3" borderId="34" xfId="0" applyNumberFormat="1" applyFont="1" applyFill="1" applyBorder="1" applyAlignment="1" applyProtection="1">
      <alignment horizontal="center" vertical="center"/>
      <protection/>
    </xf>
    <xf numFmtId="164" fontId="15" fillId="9" borderId="35" xfId="0" applyFont="1" applyFill="1" applyBorder="1" applyAlignment="1" applyProtection="1">
      <alignment horizontal="center" vertical="center" wrapText="1"/>
      <protection locked="0"/>
    </xf>
    <xf numFmtId="168" fontId="16" fillId="9" borderId="20" xfId="0" applyNumberFormat="1" applyFont="1" applyFill="1" applyBorder="1" applyAlignment="1" applyProtection="1">
      <alignment horizontal="center" vertical="center" wrapText="1"/>
      <protection locked="0"/>
    </xf>
    <xf numFmtId="167" fontId="16" fillId="3" borderId="36" xfId="0" applyNumberFormat="1" applyFont="1" applyFill="1" applyBorder="1" applyAlignment="1">
      <alignment horizontal="center" vertical="center"/>
    </xf>
    <xf numFmtId="164" fontId="0" fillId="0" borderId="0" xfId="0" applyAlignment="1">
      <alignment horizontal="center" vertical="center"/>
    </xf>
    <xf numFmtId="167" fontId="0" fillId="0" borderId="0" xfId="0" applyNumberFormat="1" applyAlignment="1">
      <alignment horizontal="center" vertical="center"/>
    </xf>
    <xf numFmtId="172" fontId="0" fillId="4" borderId="0" xfId="0" applyNumberFormat="1" applyFill="1" applyAlignment="1">
      <alignment horizontal="center" vertical="center"/>
    </xf>
    <xf numFmtId="164" fontId="0" fillId="0" borderId="0" xfId="0" applyFill="1" applyAlignment="1">
      <alignment horizontal="center" vertical="center"/>
    </xf>
    <xf numFmtId="167" fontId="0" fillId="0" borderId="0" xfId="0" applyNumberFormat="1" applyFill="1" applyAlignment="1">
      <alignment horizontal="center" vertical="center"/>
    </xf>
    <xf numFmtId="168" fontId="0" fillId="0" borderId="0" xfId="0" applyNumberFormat="1" applyAlignment="1">
      <alignment horizontal="center" vertical="center"/>
    </xf>
    <xf numFmtId="167" fontId="0" fillId="4" borderId="0" xfId="0" applyNumberFormat="1" applyFill="1" applyAlignment="1" applyProtection="1">
      <alignment horizontal="center" vertical="center"/>
      <protection locked="0"/>
    </xf>
    <xf numFmtId="167" fontId="0" fillId="0" borderId="37" xfId="0" applyNumberFormat="1" applyBorder="1" applyAlignment="1" applyProtection="1">
      <alignment horizontal="center" vertical="center"/>
      <protection locked="0"/>
    </xf>
    <xf numFmtId="164" fontId="0" fillId="0" borderId="37" xfId="0" applyBorder="1" applyAlignment="1" applyProtection="1">
      <alignment/>
      <protection locked="0"/>
    </xf>
    <xf numFmtId="168" fontId="0" fillId="0" borderId="37" xfId="0" applyNumberFormat="1" applyBorder="1" applyAlignment="1" applyProtection="1">
      <alignment/>
      <protection locked="0"/>
    </xf>
    <xf numFmtId="170" fontId="0" fillId="0" borderId="37" xfId="17" applyNumberFormat="1" applyFont="1" applyFill="1" applyBorder="1" applyAlignment="1" applyProtection="1">
      <alignment/>
      <protection locked="0"/>
    </xf>
    <xf numFmtId="164" fontId="0" fillId="2" borderId="0" xfId="0" applyFill="1" applyAlignment="1" applyProtection="1">
      <alignment horizontal="center" vertical="center"/>
      <protection locked="0"/>
    </xf>
    <xf numFmtId="164" fontId="0" fillId="2" borderId="0" xfId="0" applyFill="1" applyAlignment="1" applyProtection="1">
      <alignment/>
      <protection locked="0"/>
    </xf>
    <xf numFmtId="166" fontId="0" fillId="0" borderId="0" xfId="17" applyNumberFormat="1" applyFont="1" applyFill="1" applyBorder="1" applyAlignment="1" applyProtection="1">
      <alignment/>
      <protection locked="0"/>
    </xf>
    <xf numFmtId="167" fontId="0" fillId="0" borderId="0" xfId="0" applyNumberFormat="1" applyBorder="1" applyAlignment="1" applyProtection="1">
      <alignment horizontal="center" vertical="center"/>
      <protection locked="0"/>
    </xf>
    <xf numFmtId="164" fontId="0" fillId="0" borderId="0" xfId="0" applyBorder="1" applyAlignment="1" applyProtection="1">
      <alignment/>
      <protection locked="0"/>
    </xf>
    <xf numFmtId="168" fontId="0" fillId="0" borderId="0" xfId="0" applyNumberFormat="1" applyBorder="1" applyAlignment="1" applyProtection="1">
      <alignment/>
      <protection locked="0"/>
    </xf>
    <xf numFmtId="169" fontId="0" fillId="0" borderId="0" xfId="17" applyFont="1" applyFill="1" applyBorder="1" applyAlignment="1" applyProtection="1">
      <alignment/>
      <protection locked="0"/>
    </xf>
    <xf numFmtId="171" fontId="0" fillId="0" borderId="0" xfId="0" applyNumberFormat="1" applyFill="1" applyAlignment="1">
      <alignment horizontal="center" vertical="center"/>
    </xf>
    <xf numFmtId="167" fontId="0" fillId="0" borderId="0" xfId="0" applyNumberFormat="1" applyAlignment="1" applyProtection="1">
      <alignment/>
      <protection locked="0"/>
    </xf>
    <xf numFmtId="174" fontId="0" fillId="0" borderId="0" xfId="0" applyNumberFormat="1" applyAlignment="1">
      <alignment horizontal="center" vertical="center"/>
    </xf>
    <xf numFmtId="174" fontId="0" fillId="0" borderId="0" xfId="0" applyNumberFormat="1" applyAlignment="1" applyProtection="1">
      <alignment horizontal="center" vertical="center"/>
      <protection locked="0"/>
    </xf>
    <xf numFmtId="164" fontId="0" fillId="0" borderId="0" xfId="0" applyFont="1" applyAlignment="1" applyProtection="1">
      <alignment horizontal="center"/>
      <protection hidden="1"/>
    </xf>
    <xf numFmtId="164" fontId="26" fillId="0" borderId="0" xfId="0" applyFont="1" applyAlignment="1">
      <alignment/>
    </xf>
    <xf numFmtId="164" fontId="27" fillId="8" borderId="0" xfId="0" applyFont="1" applyFill="1" applyAlignment="1">
      <alignment wrapText="1"/>
    </xf>
    <xf numFmtId="164" fontId="28" fillId="8" borderId="0" xfId="0" applyFont="1" applyFill="1" applyAlignment="1">
      <alignment wrapText="1"/>
    </xf>
    <xf numFmtId="164" fontId="26" fillId="0" borderId="0" xfId="0" applyFont="1" applyAlignment="1">
      <alignment wrapText="1"/>
    </xf>
    <xf numFmtId="164" fontId="26" fillId="0" borderId="0" xfId="0" applyFont="1" applyAlignment="1" applyProtection="1">
      <alignment horizontal="center"/>
      <protection hidden="1"/>
    </xf>
    <xf numFmtId="164" fontId="26" fillId="0" borderId="0" xfId="0" applyFont="1" applyAlignment="1">
      <alignment horizontal="center" vertical="center"/>
    </xf>
    <xf numFmtId="164" fontId="26" fillId="0" borderId="38" xfId="0" applyFont="1" applyBorder="1" applyAlignment="1">
      <alignment horizontal="center" vertical="center" wrapText="1"/>
    </xf>
    <xf numFmtId="164" fontId="26" fillId="0" borderId="38" xfId="0" applyFont="1" applyFill="1" applyBorder="1" applyAlignment="1">
      <alignment horizontal="center" vertical="center" wrapText="1"/>
    </xf>
    <xf numFmtId="164" fontId="26" fillId="0" borderId="0" xfId="0" applyFont="1" applyAlignment="1" applyProtection="1">
      <alignment horizontal="center" vertical="center"/>
      <protection hidden="1"/>
    </xf>
    <xf numFmtId="164" fontId="26" fillId="0" borderId="39" xfId="0" applyFont="1" applyBorder="1" applyAlignment="1">
      <alignment horizontal="center" wrapText="1"/>
    </xf>
    <xf numFmtId="164" fontId="26" fillId="0" borderId="39" xfId="0" applyFont="1" applyBorder="1" applyAlignment="1">
      <alignment wrapText="1"/>
    </xf>
    <xf numFmtId="164" fontId="26" fillId="0" borderId="39" xfId="0" applyFont="1" applyBorder="1" applyAlignment="1">
      <alignment vertical="center" wrapText="1"/>
    </xf>
    <xf numFmtId="164" fontId="26" fillId="0" borderId="39" xfId="0" applyFont="1" applyBorder="1" applyAlignment="1" applyProtection="1">
      <alignment horizontal="center"/>
      <protection hidden="1"/>
    </xf>
    <xf numFmtId="164" fontId="26" fillId="0" borderId="40" xfId="0" applyFont="1" applyBorder="1" applyAlignment="1">
      <alignment horizontal="center" wrapText="1"/>
    </xf>
    <xf numFmtId="164" fontId="26" fillId="0" borderId="40" xfId="0" applyFont="1" applyBorder="1" applyAlignment="1">
      <alignment wrapText="1"/>
    </xf>
    <xf numFmtId="164" fontId="26" fillId="0" borderId="40" xfId="0" applyFont="1" applyBorder="1" applyAlignment="1" applyProtection="1">
      <alignment horizontal="center"/>
      <protection hidden="1"/>
    </xf>
    <xf numFmtId="164" fontId="26" fillId="0" borderId="40" xfId="0" applyFont="1" applyBorder="1" applyAlignment="1">
      <alignment vertical="center" wrapText="1"/>
    </xf>
    <xf numFmtId="164" fontId="26" fillId="0" borderId="0" xfId="0" applyFont="1" applyBorder="1" applyAlignment="1" applyProtection="1">
      <alignment horizontal="center"/>
      <protection hidden="1"/>
    </xf>
    <xf numFmtId="164" fontId="26" fillId="0" borderId="0" xfId="0" applyFont="1" applyBorder="1" applyAlignment="1">
      <alignment/>
    </xf>
    <xf numFmtId="164" fontId="26" fillId="0" borderId="41" xfId="0" applyFont="1" applyBorder="1" applyAlignment="1">
      <alignment horizontal="center" wrapText="1"/>
    </xf>
    <xf numFmtId="164" fontId="26" fillId="0" borderId="41" xfId="0" applyFont="1" applyFill="1" applyBorder="1" applyAlignment="1">
      <alignment wrapText="1"/>
    </xf>
    <xf numFmtId="164" fontId="26" fillId="0" borderId="41" xfId="0" applyFont="1" applyBorder="1" applyAlignment="1">
      <alignment wrapText="1"/>
    </xf>
    <xf numFmtId="164" fontId="26" fillId="0" borderId="41" xfId="0" applyFont="1" applyBorder="1" applyAlignment="1" applyProtection="1">
      <alignment horizontal="center"/>
      <protection hidden="1"/>
    </xf>
    <xf numFmtId="164" fontId="18" fillId="0" borderId="0" xfId="0" applyFont="1" applyAlignment="1">
      <alignment wrapText="1"/>
    </xf>
    <xf numFmtId="164" fontId="26" fillId="0" borderId="0" xfId="0" applyFont="1" applyAlignment="1">
      <alignment horizontal="center" vertical="center" wrapText="1"/>
    </xf>
    <xf numFmtId="164" fontId="26" fillId="0" borderId="39" xfId="0" applyFont="1" applyBorder="1" applyAlignment="1">
      <alignment horizontal="center" vertical="center" wrapText="1"/>
    </xf>
    <xf numFmtId="164" fontId="26" fillId="0" borderId="39" xfId="0" applyFont="1" applyBorder="1" applyAlignment="1">
      <alignment horizontal="left" vertical="center" wrapText="1"/>
    </xf>
    <xf numFmtId="164" fontId="26" fillId="0" borderId="40" xfId="0" applyFont="1" applyBorder="1" applyAlignment="1">
      <alignment horizontal="center" vertical="center" wrapText="1"/>
    </xf>
    <xf numFmtId="164" fontId="26" fillId="0" borderId="0" xfId="0" applyFont="1" applyBorder="1" applyAlignment="1">
      <alignment horizontal="center" wrapText="1"/>
    </xf>
    <xf numFmtId="164" fontId="26" fillId="0" borderId="0" xfId="0" applyFont="1" applyBorder="1" applyAlignment="1">
      <alignment wrapText="1"/>
    </xf>
    <xf numFmtId="164" fontId="0" fillId="0" borderId="0" xfId="0" applyBorder="1" applyAlignment="1">
      <alignment wrapText="1"/>
    </xf>
    <xf numFmtId="164" fontId="0" fillId="0" borderId="0" xfId="0" applyFont="1" applyBorder="1" applyAlignment="1" applyProtection="1">
      <alignment horizontal="center"/>
      <protection hidden="1"/>
    </xf>
  </cellXfs>
  <cellStyles count="6">
    <cellStyle name="Normal" xfId="0"/>
    <cellStyle name="Comma" xfId="15"/>
    <cellStyle name="Comma [0]" xfId="16"/>
    <cellStyle name="Currency" xfId="17"/>
    <cellStyle name="Currency [0]" xfId="18"/>
    <cellStyle name="Percent" xfId="19"/>
  </cellStyles>
  <dxfs count="7">
    <dxf>
      <fill>
        <patternFill patternType="solid">
          <fgColor rgb="FFFF8080"/>
          <bgColor rgb="FFFF99CC"/>
        </patternFill>
      </fill>
      <border/>
    </dxf>
    <dxf>
      <fill>
        <patternFill patternType="solid">
          <fgColor rgb="FF993300"/>
          <bgColor rgb="FFFF0000"/>
        </patternFill>
      </fill>
      <border/>
    </dxf>
    <dxf>
      <fill>
        <patternFill patternType="solid">
          <fgColor rgb="FFFFCC00"/>
          <bgColor rgb="FFFF9900"/>
        </patternFill>
      </fill>
      <border/>
    </dxf>
    <dxf>
      <fill>
        <patternFill patternType="solid">
          <fgColor rgb="FF33CCCC"/>
          <bgColor rgb="FF00FF00"/>
        </patternFill>
      </fill>
      <border/>
    </dxf>
    <dxf>
      <fill>
        <patternFill patternType="solid">
          <fgColor rgb="FF008080"/>
          <bgColor rgb="FF339966"/>
        </patternFill>
      </fill>
      <border/>
    </dxf>
    <dxf>
      <fill>
        <patternFill patternType="solid">
          <fgColor rgb="FFFFFF00"/>
          <bgColor rgb="FFFFFF00"/>
        </patternFill>
      </fill>
      <border/>
    </dxf>
    <dxf>
      <fill>
        <patternFill patternType="solid">
          <fgColor rgb="FF008080"/>
          <bgColor rgb="FF008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09090"/>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3</xdr:row>
      <xdr:rowOff>0</xdr:rowOff>
    </xdr:from>
    <xdr:to>
      <xdr:col>1</xdr:col>
      <xdr:colOff>438150</xdr:colOff>
      <xdr:row>4</xdr:row>
      <xdr:rowOff>38100</xdr:rowOff>
    </xdr:to>
    <xdr:sp fLocksText="0">
      <xdr:nvSpPr>
        <xdr:cNvPr id="1" name="Text Box 2"/>
        <xdr:cNvSpPr txBox="1">
          <a:spLocks noChangeArrowheads="1"/>
        </xdr:cNvSpPr>
      </xdr:nvSpPr>
      <xdr:spPr>
        <a:xfrm>
          <a:off x="552450" y="4857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419100</xdr:colOff>
      <xdr:row>0</xdr:row>
      <xdr:rowOff>114300</xdr:rowOff>
    </xdr:from>
    <xdr:to>
      <xdr:col>1</xdr:col>
      <xdr:colOff>504825</xdr:colOff>
      <xdr:row>1</xdr:row>
      <xdr:rowOff>123825</xdr:rowOff>
    </xdr:to>
    <xdr:sp fLocksText="0">
      <xdr:nvSpPr>
        <xdr:cNvPr id="2" name="Text Box 4"/>
        <xdr:cNvSpPr txBox="1">
          <a:spLocks noChangeArrowheads="1"/>
        </xdr:cNvSpPr>
      </xdr:nvSpPr>
      <xdr:spPr>
        <a:xfrm>
          <a:off x="619125" y="1143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1019175</xdr:colOff>
      <xdr:row>1</xdr:row>
      <xdr:rowOff>85725</xdr:rowOff>
    </xdr:from>
    <xdr:to>
      <xdr:col>1</xdr:col>
      <xdr:colOff>1104900</xdr:colOff>
      <xdr:row>2</xdr:row>
      <xdr:rowOff>114300</xdr:rowOff>
    </xdr:to>
    <xdr:sp fLocksText="0">
      <xdr:nvSpPr>
        <xdr:cNvPr id="3" name="Text Box 7"/>
        <xdr:cNvSpPr txBox="1">
          <a:spLocks noChangeArrowheads="1"/>
        </xdr:cNvSpPr>
      </xdr:nvSpPr>
      <xdr:spPr>
        <a:xfrm>
          <a:off x="1219200" y="247650"/>
          <a:ext cx="85725"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876300</xdr:colOff>
      <xdr:row>1</xdr:row>
      <xdr:rowOff>133350</xdr:rowOff>
    </xdr:from>
    <xdr:to>
      <xdr:col>1</xdr:col>
      <xdr:colOff>962025</xdr:colOff>
      <xdr:row>3</xdr:row>
      <xdr:rowOff>9525</xdr:rowOff>
    </xdr:to>
    <xdr:sp fLocksText="0">
      <xdr:nvSpPr>
        <xdr:cNvPr id="4" name="Text Box 9"/>
        <xdr:cNvSpPr txBox="1">
          <a:spLocks noChangeArrowheads="1"/>
        </xdr:cNvSpPr>
      </xdr:nvSpPr>
      <xdr:spPr>
        <a:xfrm>
          <a:off x="1076325" y="29527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1</xdr:col>
      <xdr:colOff>5257800</xdr:colOff>
      <xdr:row>51</xdr:row>
      <xdr:rowOff>152400</xdr:rowOff>
    </xdr:to>
    <xdr:sp fLocksText="0">
      <xdr:nvSpPr>
        <xdr:cNvPr id="5" name="Text Box 10"/>
        <xdr:cNvSpPr txBox="1">
          <a:spLocks noChangeArrowheads="1"/>
        </xdr:cNvSpPr>
      </xdr:nvSpPr>
      <xdr:spPr>
        <a:xfrm>
          <a:off x="200025" y="161925"/>
          <a:ext cx="5257800" cy="8248650"/>
        </a:xfrm>
        <a:prstGeom prst="rect">
          <a:avLst/>
        </a:prstGeom>
        <a:solidFill>
          <a:srgbClr val="FFFFFF"/>
        </a:solidFill>
        <a:ln w="9525" cmpd="sng">
          <a:noFill/>
        </a:ln>
      </xdr:spPr>
      <xdr:txBody>
        <a:bodyPr vertOverflow="clip" wrap="square" lIns="36360" tIns="22680" rIns="0" bIns="0"/>
        <a:p>
          <a:pPr algn="l">
            <a:defRPr/>
          </a:pPr>
          <a:r>
            <a:rPr lang="en-US" cap="none" sz="12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Instructions for the Asset Inventory (AI) Calculator
</a:t>
          </a:r>
          <a:r>
            <a:rPr lang="en-US" cap="none" sz="1200" b="0" i="0" u="none" baseline="0">
              <a:solidFill>
                <a:srgbClr val="000000"/>
              </a:solidFill>
              <a:latin typeface="Arial"/>
              <a:ea typeface="Arial"/>
              <a:cs typeface="Arial"/>
            </a:rPr>
            <a:t>This spreadsheet is used to calculate connection fees (hook-up fees etc) and equipment replacement reserves.
As assets age  the replacement cost must be factored into utility budgets by establishing adequate reserves. Failure to do this is probably the number one shortfall in smaller utility financial planning. The Asset Inventory calculator will provide the necessary reserve computation. 
Data entry is in the </a:t>
          </a:r>
          <a:r>
            <a:rPr lang="en-US" cap="none" sz="1200" b="0" i="0" u="sng" baseline="0">
              <a:solidFill>
                <a:srgbClr val="000000"/>
              </a:solidFill>
              <a:latin typeface="Arial"/>
              <a:ea typeface="Arial"/>
              <a:cs typeface="Arial"/>
            </a:rPr>
            <a:t>white cells.</a:t>
          </a:r>
          <a:r>
            <a:rPr lang="en-US" cap="none" sz="1200" b="0" i="0" u="none" baseline="0">
              <a:solidFill>
                <a:srgbClr val="000000"/>
              </a:solidFill>
              <a:latin typeface="Arial"/>
              <a:ea typeface="Arial"/>
              <a:cs typeface="Arial"/>
            </a:rPr>
            <a:t> The </a:t>
          </a:r>
          <a:r>
            <a:rPr lang="en-US" cap="none" sz="1200" b="0" i="0" u="sng" baseline="0">
              <a:solidFill>
                <a:srgbClr val="000000"/>
              </a:solidFill>
              <a:latin typeface="Arial"/>
              <a:ea typeface="Arial"/>
              <a:cs typeface="Arial"/>
            </a:rPr>
            <a:t>light yellow cells</a:t>
          </a:r>
          <a:r>
            <a:rPr lang="en-US" cap="none" sz="1200" b="0" i="0" u="none" baseline="0">
              <a:solidFill>
                <a:srgbClr val="FFFF99"/>
              </a:solidFill>
              <a:latin typeface="Arial"/>
              <a:ea typeface="Arial"/>
              <a:cs typeface="Arial"/>
            </a:rPr>
            <a:t> </a:t>
          </a:r>
          <a:r>
            <a:rPr lang="en-US" cap="none" sz="1200" b="0" i="0" u="none" baseline="0">
              <a:solidFill>
                <a:srgbClr val="000000"/>
              </a:solidFill>
              <a:latin typeface="Arial"/>
              <a:ea typeface="Arial"/>
              <a:cs typeface="Arial"/>
            </a:rPr>
            <a:t>are computed and protected. You may enter the water system name. 
There are two “conditional formatting” background colors to alert the user for possible mistakes. If the background is</a:t>
          </a:r>
          <a:r>
            <a:rPr lang="en-US" cap="none" sz="1200" b="1" i="0" u="none" baseline="0">
              <a:solidFill>
                <a:srgbClr val="FF0000"/>
              </a:solidFill>
              <a:latin typeface="Arial"/>
              <a:ea typeface="Arial"/>
              <a:cs typeface="Arial"/>
            </a:rPr>
            <a:t> </a:t>
          </a:r>
          <a:r>
            <a:rPr lang="en-US" cap="none" sz="1200" b="1" i="0" u="sng" baseline="0">
              <a:solidFill>
                <a:srgbClr val="FF0000"/>
              </a:solidFill>
              <a:latin typeface="Arial"/>
              <a:ea typeface="Arial"/>
              <a:cs typeface="Arial"/>
            </a:rPr>
            <a:t>red</a:t>
          </a:r>
          <a:r>
            <a:rPr lang="en-US" cap="none" sz="1200" b="1" i="0" u="none" baseline="0">
              <a:solidFill>
                <a:srgbClr val="FF0000"/>
              </a:solidFill>
              <a:latin typeface="Arial"/>
              <a:ea typeface="Arial"/>
              <a:cs typeface="Arial"/>
            </a:rPr>
            <a:t>,</a:t>
          </a:r>
          <a:r>
            <a:rPr lang="en-US" cap="none" sz="1200" b="0" i="0" u="none" baseline="0">
              <a:solidFill>
                <a:srgbClr val="000000"/>
              </a:solidFill>
              <a:latin typeface="Arial"/>
              <a:ea typeface="Arial"/>
              <a:cs typeface="Arial"/>
            </a:rPr>
            <a:t> then there is either missing required data or the entry is in error. If the background is </a:t>
          </a:r>
          <a:r>
            <a:rPr lang="en-US" cap="none" sz="1200" b="1" i="0" u="sng" baseline="0">
              <a:solidFill>
                <a:srgbClr val="FF00FF"/>
              </a:solidFill>
              <a:latin typeface="Arial"/>
              <a:ea typeface="Arial"/>
              <a:cs typeface="Arial"/>
            </a:rPr>
            <a:t>violet</a:t>
          </a:r>
          <a:r>
            <a:rPr lang="en-US" cap="none" sz="1200" b="1" i="0" u="none" baseline="0">
              <a:solidFill>
                <a:srgbClr val="FF00FF"/>
              </a:solidFill>
              <a:latin typeface="Arial"/>
              <a:ea typeface="Arial"/>
              <a:cs typeface="Arial"/>
            </a:rPr>
            <a:t>,</a:t>
          </a:r>
          <a:r>
            <a:rPr lang="en-US" cap="none" sz="1200" b="0" i="0" u="none" baseline="0">
              <a:solidFill>
                <a:srgbClr val="000000"/>
              </a:solidFill>
              <a:latin typeface="Arial"/>
              <a:ea typeface="Arial"/>
              <a:cs typeface="Arial"/>
            </a:rPr>
            <a:t> then that means “check for possible missing data or accuracy”, but the entry is not an error otherwise.
</a:t>
          </a:r>
          <a:r>
            <a:rPr lang="en-US" cap="none" sz="1200" b="1" i="0" u="none" baseline="0">
              <a:solidFill>
                <a:srgbClr val="000000"/>
              </a:solidFill>
              <a:latin typeface="Arial"/>
              <a:ea typeface="Arial"/>
              <a:cs typeface="Arial"/>
            </a:rPr>
            <a:t>The column titles all contain drop down comment boxes with the instructions for entries in that column. </a:t>
          </a:r>
          <a:r>
            <a:rPr lang="en-US" cap="none" sz="1200" b="0" i="0" u="none" baseline="0">
              <a:solidFill>
                <a:srgbClr val="000000"/>
              </a:solidFill>
              <a:latin typeface="Arial"/>
              <a:ea typeface="Arial"/>
              <a:cs typeface="Arial"/>
            </a:rPr>
            <a:t>In order to use the calculator you will find the data collection is the hardest part. 
It is suggested to either keep similar categories together such as all piping, pumps etc. or list items in order of shortest life remaining, however you may enter assets in any order. 
The calculator is unique in that it calculates a minimum, stable reserve component to be added annually to your budget. Most “depreciation” calculators divide an item’s cost by the years to be replaced and then add them all together. The cost derived using “straight-line depreciation” is often very much more than necessary. The calculator will show you the minimum needed to meet your goals. 
</a:t>
          </a:r>
          <a:r>
            <a:rPr lang="en-US" cap="none" sz="1200" b="1" i="0" u="none" baseline="0">
              <a:solidFill>
                <a:srgbClr val="000000"/>
              </a:solidFill>
              <a:latin typeface="Arial"/>
              <a:ea typeface="Arial"/>
              <a:cs typeface="Arial"/>
            </a:rPr>
            <a:t>To select items to be included in the reserve fund calculation </a:t>
          </a:r>
          <a:r>
            <a:rPr lang="en-US" cap="none" sz="1200" b="0" i="0" u="none" baseline="0">
              <a:solidFill>
                <a:srgbClr val="000000"/>
              </a:solidFill>
              <a:latin typeface="Arial"/>
              <a:ea typeface="Arial"/>
              <a:cs typeface="Arial"/>
            </a:rPr>
            <a:t>enter the information on that component from left to right on the spreadsheet,  the inflation factor in column K,   </a:t>
          </a:r>
          <a:r>
            <a:rPr lang="en-US" cap="none" sz="1200" b="0" i="0" u="sng" baseline="0">
              <a:solidFill>
                <a:srgbClr val="000000"/>
              </a:solidFill>
              <a:latin typeface="Arial"/>
              <a:ea typeface="Arial"/>
              <a:cs typeface="Arial"/>
            </a:rPr>
            <a:t>enter an “x” in column O</a:t>
          </a:r>
          <a:r>
            <a:rPr lang="en-US" cap="none" sz="1200" b="0" i="0" u="none" baseline="0">
              <a:solidFill>
                <a:srgbClr val="000000"/>
              </a:solidFill>
              <a:latin typeface="Arial"/>
              <a:ea typeface="Arial"/>
              <a:cs typeface="Arial"/>
            </a:rPr>
            <a:t>, and the interest from your savings account in column P. The future cost for any particular item is calculated for you in column Q. The calculator looks at previous reserve allocations, when items are replaced and future costs to process the minimum necessary savings.</a:t>
          </a:r>
          <a:r>
            <a:rPr lang="en-US" cap="none" sz="1200" b="1" i="0" u="none" baseline="0">
              <a:solidFill>
                <a:srgbClr val="000000"/>
              </a:solidFill>
              <a:latin typeface="Arial"/>
              <a:ea typeface="Arial"/>
              <a:cs typeface="Arial"/>
            </a:rPr>
            <a:t> NOTE:</a:t>
          </a:r>
          <a:r>
            <a:rPr lang="en-US" cap="none" sz="1200" b="0" i="0" u="none" baseline="0">
              <a:solidFill>
                <a:srgbClr val="000000"/>
              </a:solidFill>
              <a:latin typeface="Arial"/>
              <a:ea typeface="Arial"/>
              <a:cs typeface="Arial"/>
            </a:rPr>
            <a:t> It is possible that in order to replace an expensive item in a short amount of time that you will not see an increase in the needed amount to the reserve fund when you enter other items! </a:t>
          </a:r>
          <a:r>
            <a:rPr lang="en-US" cap="none" sz="1200" b="1" i="0" u="none" baseline="0">
              <a:solidFill>
                <a:srgbClr val="000000"/>
              </a:solidFill>
              <a:latin typeface="Arial"/>
              <a:ea typeface="Arial"/>
              <a:cs typeface="Arial"/>
            </a:rPr>
            <a:t>The reason is the amount necessary to replace the first item may be large enough to cover the costs of all the future items after the first item is replaced. </a:t>
          </a:r>
          <a:r>
            <a:rPr lang="en-US" cap="none" sz="1200" b="0" i="0" u="none" baseline="0">
              <a:solidFill>
                <a:srgbClr val="000000"/>
              </a:solidFill>
              <a:latin typeface="Arial"/>
              <a:ea typeface="Arial"/>
              <a:cs typeface="Arial"/>
            </a:rPr>
            <a:t>If this is the case, you will see an "overage" indicated at the top of the sheet.</a:t>
          </a:r>
        </a:p>
      </xdr:txBody>
    </xdr:sp>
    <xdr:clientData/>
  </xdr:twoCellAnchor>
  <xdr:twoCellAnchor>
    <xdr:from>
      <xdr:col>1</xdr:col>
      <xdr:colOff>133350</xdr:colOff>
      <xdr:row>53</xdr:row>
      <xdr:rowOff>114300</xdr:rowOff>
    </xdr:from>
    <xdr:to>
      <xdr:col>1</xdr:col>
      <xdr:colOff>219075</xdr:colOff>
      <xdr:row>54</xdr:row>
      <xdr:rowOff>152400</xdr:rowOff>
    </xdr:to>
    <xdr:sp fLocksText="0">
      <xdr:nvSpPr>
        <xdr:cNvPr id="6" name="Text Box 12"/>
        <xdr:cNvSpPr txBox="1">
          <a:spLocks noChangeArrowheads="1"/>
        </xdr:cNvSpPr>
      </xdr:nvSpPr>
      <xdr:spPr>
        <a:xfrm>
          <a:off x="333375" y="869632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53</xdr:row>
      <xdr:rowOff>0</xdr:rowOff>
    </xdr:from>
    <xdr:to>
      <xdr:col>1</xdr:col>
      <xdr:colOff>5286375</xdr:colOff>
      <xdr:row>87</xdr:row>
      <xdr:rowOff>28575</xdr:rowOff>
    </xdr:to>
    <xdr:sp fLocksText="0">
      <xdr:nvSpPr>
        <xdr:cNvPr id="7" name="Text Box 13"/>
        <xdr:cNvSpPr txBox="1">
          <a:spLocks noChangeArrowheads="1"/>
        </xdr:cNvSpPr>
      </xdr:nvSpPr>
      <xdr:spPr>
        <a:xfrm>
          <a:off x="200025" y="8582025"/>
          <a:ext cx="5286375" cy="5534025"/>
        </a:xfrm>
        <a:prstGeom prst="rect">
          <a:avLst/>
        </a:prstGeom>
        <a:solidFill>
          <a:srgbClr val="FFFFFF"/>
        </a:solidFill>
        <a:ln w="9525" cmpd="sng">
          <a:noFill/>
        </a:ln>
      </xdr:spPr>
      <xdr:txBody>
        <a:bodyPr vertOverflow="clip" wrap="square" lIns="36360" tIns="22680" rIns="0" bIns="0"/>
        <a:p>
          <a:pPr algn="l">
            <a:defRPr/>
          </a:pPr>
          <a:r>
            <a:rPr lang="en-US" cap="none" sz="1200" b="0" i="0" u="none" baseline="0">
              <a:solidFill>
                <a:srgbClr val="000000"/>
              </a:solidFill>
              <a:latin typeface="Arial"/>
              <a:ea typeface="Arial"/>
              <a:cs typeface="Arial"/>
            </a:rPr>
            <a:t>If you wish to simply establish a cash reserve for other than equipment replacement you need an extra “step”. For instance, if you wanted to include establishing a $10,000 emergency reserve in the calculations you would enter “Emergency Reserve” as an asset, enter the current year as the install date, the number of years over which you wish to accrue the funds under “Estimated Effective Life”, $10,000 in either “Original Cost” or “Replacement Cost” and enter $10,000 in column M under “Debt and Grants”, and then the entries as described above. </a:t>
          </a:r>
          <a:r>
            <a:rPr lang="en-US" cap="none" sz="1200" b="1" i="0" u="none" baseline="0">
              <a:solidFill>
                <a:srgbClr val="000000"/>
              </a:solidFill>
              <a:latin typeface="Arial"/>
              <a:ea typeface="Arial"/>
              <a:cs typeface="Arial"/>
            </a:rPr>
            <a:t>This ensures the amount is not computed in the connection fee.
</a:t>
          </a:r>
          <a:r>
            <a:rPr lang="en-US" cap="none" sz="1200" b="0" i="0" u="none" baseline="0">
              <a:solidFill>
                <a:srgbClr val="000000"/>
              </a:solidFill>
              <a:latin typeface="Arial"/>
              <a:ea typeface="Arial"/>
              <a:cs typeface="Arial"/>
            </a:rPr>
            <a:t>
If you have cash on-hand you’d like to apply to reserve funds, enter the amount  and the calculator will re-compute the allocation to reserves. Remember, this is done annually and things will change annually as well. The spreadsheet will then show the needed monthly and annual contribution to reserves factoring in the cash on hand</a:t>
          </a:r>
          <a:r>
            <a:rPr lang="en-US" cap="none" sz="1200" b="1" i="0" u="none" baseline="0">
              <a:solidFill>
                <a:srgbClr val="000000"/>
              </a:solidFill>
              <a:latin typeface="Arial"/>
              <a:ea typeface="Arial"/>
              <a:cs typeface="Arial"/>
            </a:rPr>
            <a:t>.  Make sure you remember the cash entered is allocated and not available for other uses!
</a:t>
          </a:r>
          <a:r>
            <a:rPr lang="en-US" cap="none" sz="1200" b="0" i="0" u="none" baseline="0">
              <a:solidFill>
                <a:srgbClr val="000000"/>
              </a:solidFill>
              <a:latin typeface="Arial"/>
              <a:ea typeface="Arial"/>
              <a:cs typeface="Arial"/>
            </a:rPr>
            <a:t>This worksheet is code protected and may not be accessed by the user, other than formatting cells, columns and rows.
</a:t>
          </a:r>
          <a:r>
            <a:rPr lang="en-US" cap="none" sz="1200" b="0" i="1" u="none" baseline="0">
              <a:solidFill>
                <a:srgbClr val="000000"/>
              </a:solidFill>
              <a:latin typeface="Arial"/>
              <a:ea typeface="Arial"/>
              <a:cs typeface="Arial"/>
            </a:rPr>
            <a:t>Skip Rand 360-970-4094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tabColor indexed="13"/>
  </sheetPr>
  <dimension ref="B1:H49"/>
  <sheetViews>
    <sheetView workbookViewId="0" topLeftCell="A1">
      <selection activeCell="B1" activeCellId="1" sqref="G1:G65536 B1"/>
    </sheetView>
  </sheetViews>
  <sheetFormatPr defaultColWidth="9.140625" defaultRowHeight="12.75"/>
  <cols>
    <col min="1" max="1" width="3.00390625" style="0" customWidth="1"/>
    <col min="2" max="2" width="79.28125" style="1" customWidth="1"/>
    <col min="8" max="8" width="24.00390625" style="0" customWidth="1"/>
  </cols>
  <sheetData>
    <row r="1" spans="2:8" ht="12.75">
      <c r="B1" s="2"/>
      <c r="D1" s="3"/>
      <c r="E1" s="3"/>
      <c r="F1" s="3"/>
      <c r="G1" s="3"/>
      <c r="H1" s="3"/>
    </row>
    <row r="2" spans="2:8" ht="12.75">
      <c r="B2" s="4"/>
      <c r="D2" s="3"/>
      <c r="E2" s="3"/>
      <c r="F2" s="3"/>
      <c r="G2" s="3"/>
      <c r="H2" s="3"/>
    </row>
    <row r="3" spans="2:8" ht="12.75" customHeight="1">
      <c r="B3" s="2"/>
      <c r="D3" s="3"/>
      <c r="E3" s="3"/>
      <c r="F3" s="3"/>
      <c r="G3" s="3"/>
      <c r="H3" s="3"/>
    </row>
    <row r="4" spans="2:8" ht="12.75" customHeight="1">
      <c r="B4" s="2"/>
      <c r="D4" s="3"/>
      <c r="E4" s="3"/>
      <c r="F4" s="3"/>
      <c r="G4" s="3"/>
      <c r="H4" s="3"/>
    </row>
    <row r="5" spans="2:8" ht="12.75" customHeight="1">
      <c r="B5" s="2"/>
      <c r="D5" s="3"/>
      <c r="E5" s="3"/>
      <c r="F5" s="3"/>
      <c r="G5" s="3"/>
      <c r="H5" s="3"/>
    </row>
    <row r="6" spans="2:8" ht="12.75" customHeight="1">
      <c r="B6" s="2"/>
      <c r="C6" s="3"/>
      <c r="D6" s="3"/>
      <c r="E6" s="3"/>
      <c r="F6" s="3"/>
      <c r="G6" s="3"/>
      <c r="H6" s="3"/>
    </row>
    <row r="7" spans="2:8" ht="12.75" customHeight="1">
      <c r="B7" s="2"/>
      <c r="C7" s="3"/>
      <c r="D7" s="3"/>
      <c r="E7" s="3"/>
      <c r="F7" s="3"/>
      <c r="G7" s="3"/>
      <c r="H7" s="3"/>
    </row>
    <row r="8" spans="2:8" ht="12.75">
      <c r="B8" s="3"/>
      <c r="C8" s="3"/>
      <c r="D8" s="3"/>
      <c r="E8" s="3"/>
      <c r="F8" s="3"/>
      <c r="G8" s="3"/>
      <c r="H8" s="3"/>
    </row>
    <row r="9" spans="2:8" ht="12.75">
      <c r="B9" s="3"/>
      <c r="C9" s="3"/>
      <c r="D9" s="3"/>
      <c r="E9" s="3"/>
      <c r="F9" s="3"/>
      <c r="G9" s="3"/>
      <c r="H9" s="3"/>
    </row>
    <row r="10" spans="2:8" ht="12.75">
      <c r="B10" s="3"/>
      <c r="C10" s="3"/>
      <c r="D10" s="3"/>
      <c r="E10" s="3"/>
      <c r="F10" s="3"/>
      <c r="G10" s="3"/>
      <c r="H10" s="3"/>
    </row>
    <row r="11" spans="2:8" ht="12.75">
      <c r="B11" s="3"/>
      <c r="C11" s="3"/>
      <c r="D11" s="3"/>
      <c r="E11" s="3"/>
      <c r="F11" s="3"/>
      <c r="G11" s="3"/>
      <c r="H11" s="3"/>
    </row>
    <row r="12" spans="2:8" ht="12.75">
      <c r="B12" s="3"/>
      <c r="C12" s="3"/>
      <c r="D12" s="3"/>
      <c r="E12" s="3"/>
      <c r="F12" s="3"/>
      <c r="G12" s="3"/>
      <c r="H12" s="3"/>
    </row>
    <row r="13" spans="2:8" ht="12.75">
      <c r="B13" s="3"/>
      <c r="C13" s="3"/>
      <c r="D13" s="3"/>
      <c r="E13" s="3"/>
      <c r="F13" s="3"/>
      <c r="G13" s="3"/>
      <c r="H13" s="3"/>
    </row>
    <row r="14" spans="2:8" ht="12.75">
      <c r="B14" s="3"/>
      <c r="C14" s="3"/>
      <c r="D14" s="3"/>
      <c r="E14" s="3"/>
      <c r="F14" s="3"/>
      <c r="G14" s="3"/>
      <c r="H14" s="3"/>
    </row>
    <row r="15" spans="2:8" ht="12.75">
      <c r="B15" s="3"/>
      <c r="C15" s="3"/>
      <c r="D15" s="3"/>
      <c r="E15" s="3"/>
      <c r="F15" s="3"/>
      <c r="G15" s="3"/>
      <c r="H15" s="3"/>
    </row>
    <row r="16" spans="2:8" ht="12.75">
      <c r="B16" s="3"/>
      <c r="C16" s="3"/>
      <c r="D16" s="3"/>
      <c r="E16" s="3"/>
      <c r="F16" s="3"/>
      <c r="G16" s="3"/>
      <c r="H16" s="3"/>
    </row>
    <row r="17" spans="2:8" ht="12.75">
      <c r="B17" s="3"/>
      <c r="C17" s="3"/>
      <c r="D17" s="3"/>
      <c r="E17" s="3"/>
      <c r="F17" s="3"/>
      <c r="G17" s="3"/>
      <c r="H17" s="3"/>
    </row>
    <row r="18" spans="2:8" ht="12.75">
      <c r="B18" s="3"/>
      <c r="C18" s="3"/>
      <c r="D18" s="3"/>
      <c r="E18" s="3"/>
      <c r="F18" s="3"/>
      <c r="G18" s="3"/>
      <c r="H18" s="3"/>
    </row>
    <row r="19" spans="2:8" ht="12.75">
      <c r="B19" s="3"/>
      <c r="C19" s="3"/>
      <c r="D19" s="3"/>
      <c r="E19" s="3"/>
      <c r="F19" s="3"/>
      <c r="G19" s="3"/>
      <c r="H19" s="3"/>
    </row>
    <row r="20" spans="2:8" ht="12.75">
      <c r="B20" s="3"/>
      <c r="C20" s="3"/>
      <c r="D20" s="3"/>
      <c r="E20" s="3"/>
      <c r="F20" s="3"/>
      <c r="G20" s="3"/>
      <c r="H20" s="3"/>
    </row>
    <row r="21" spans="2:8" ht="12.75">
      <c r="B21" s="3"/>
      <c r="C21" s="3"/>
      <c r="D21" s="3"/>
      <c r="E21" s="3"/>
      <c r="F21" s="3"/>
      <c r="G21" s="3"/>
      <c r="H21" s="3"/>
    </row>
    <row r="22" spans="2:8" ht="12.75">
      <c r="B22" s="3"/>
      <c r="C22" s="3"/>
      <c r="D22" s="3"/>
      <c r="E22" s="3"/>
      <c r="F22" s="3"/>
      <c r="G22" s="3"/>
      <c r="H22" s="3"/>
    </row>
    <row r="23" spans="2:8" ht="12.75">
      <c r="B23" s="3"/>
      <c r="C23" s="3"/>
      <c r="D23" s="3"/>
      <c r="E23" s="3"/>
      <c r="F23" s="3"/>
      <c r="G23" s="3"/>
      <c r="H23" s="3"/>
    </row>
    <row r="24" spans="2:8" ht="12.75">
      <c r="B24" s="3"/>
      <c r="C24" s="3"/>
      <c r="D24" s="3"/>
      <c r="E24" s="3"/>
      <c r="F24" s="3"/>
      <c r="G24" s="3"/>
      <c r="H24" s="3"/>
    </row>
    <row r="25" spans="2:8" ht="12.75">
      <c r="B25" s="3"/>
      <c r="C25" s="3"/>
      <c r="D25" s="3"/>
      <c r="E25" s="3"/>
      <c r="F25" s="3"/>
      <c r="G25" s="3"/>
      <c r="H25" s="3"/>
    </row>
    <row r="26" spans="2:8" ht="12.75">
      <c r="B26" s="3"/>
      <c r="C26" s="3"/>
      <c r="D26" s="3"/>
      <c r="E26" s="3"/>
      <c r="F26" s="3"/>
      <c r="G26" s="3"/>
      <c r="H26" s="3"/>
    </row>
    <row r="27" spans="2:8" ht="12.75">
      <c r="B27" s="3"/>
      <c r="C27" s="3"/>
      <c r="D27" s="3"/>
      <c r="E27" s="3"/>
      <c r="F27" s="3"/>
      <c r="G27" s="3"/>
      <c r="H27" s="3"/>
    </row>
    <row r="28" spans="2:8" ht="12.75">
      <c r="B28" s="3"/>
      <c r="C28" s="3"/>
      <c r="D28" s="3"/>
      <c r="E28" s="3"/>
      <c r="F28" s="3"/>
      <c r="G28" s="3"/>
      <c r="H28" s="3"/>
    </row>
    <row r="29" spans="2:8" ht="12.75">
      <c r="B29" s="3"/>
      <c r="C29" s="3"/>
      <c r="D29" s="3"/>
      <c r="E29" s="3"/>
      <c r="F29" s="3"/>
      <c r="G29" s="3"/>
      <c r="H29" s="3"/>
    </row>
    <row r="30" spans="2:8" ht="12.75">
      <c r="B30" s="3"/>
      <c r="C30" s="3"/>
      <c r="D30" s="3"/>
      <c r="E30" s="3"/>
      <c r="F30" s="3"/>
      <c r="G30" s="3"/>
      <c r="H30" s="3"/>
    </row>
    <row r="31" spans="2:8" ht="12.75">
      <c r="B31" s="3"/>
      <c r="C31" s="3"/>
      <c r="D31" s="3"/>
      <c r="E31" s="3"/>
      <c r="F31" s="3"/>
      <c r="G31" s="3"/>
      <c r="H31" s="3"/>
    </row>
    <row r="32" spans="2:8" ht="12.75">
      <c r="B32" s="3"/>
      <c r="C32" s="3"/>
      <c r="D32" s="3"/>
      <c r="E32" s="3"/>
      <c r="F32" s="3"/>
      <c r="G32" s="3"/>
      <c r="H32" s="3"/>
    </row>
    <row r="33" spans="2:8" ht="12.75">
      <c r="B33" s="3"/>
      <c r="C33" s="3"/>
      <c r="D33" s="3"/>
      <c r="E33" s="3"/>
      <c r="F33" s="3"/>
      <c r="G33" s="3"/>
      <c r="H33" s="3"/>
    </row>
    <row r="34" spans="2:8" ht="12.75">
      <c r="B34" s="3"/>
      <c r="C34" s="3"/>
      <c r="D34" s="3"/>
      <c r="E34" s="3"/>
      <c r="F34" s="3"/>
      <c r="G34" s="3"/>
      <c r="H34" s="3"/>
    </row>
    <row r="35" spans="2:8" ht="12.75">
      <c r="B35" s="3"/>
      <c r="C35" s="3"/>
      <c r="D35" s="3"/>
      <c r="E35" s="3"/>
      <c r="F35" s="3"/>
      <c r="G35" s="3"/>
      <c r="H35" s="3"/>
    </row>
    <row r="36" spans="2:8" ht="12.75">
      <c r="B36" s="3"/>
      <c r="C36" s="3"/>
      <c r="D36" s="3"/>
      <c r="E36" s="3"/>
      <c r="F36" s="3"/>
      <c r="G36" s="3"/>
      <c r="H36" s="3"/>
    </row>
    <row r="37" spans="2:8" ht="12.75">
      <c r="B37" s="3"/>
      <c r="C37" s="3"/>
      <c r="D37" s="3"/>
      <c r="E37" s="3"/>
      <c r="F37" s="3"/>
      <c r="G37" s="3"/>
      <c r="H37" s="3"/>
    </row>
    <row r="38" spans="2:8" ht="12.75">
      <c r="B38" s="3"/>
      <c r="C38" s="3"/>
      <c r="D38" s="3"/>
      <c r="E38" s="3"/>
      <c r="F38" s="3"/>
      <c r="G38" s="3"/>
      <c r="H38" s="3"/>
    </row>
    <row r="39" spans="2:8" ht="12.75">
      <c r="B39" s="3"/>
      <c r="C39" s="3"/>
      <c r="D39" s="3"/>
      <c r="E39" s="3"/>
      <c r="F39" s="3"/>
      <c r="G39" s="3"/>
      <c r="H39" s="3"/>
    </row>
    <row r="40" spans="2:8" ht="12.75">
      <c r="B40" s="3"/>
      <c r="C40" s="3"/>
      <c r="D40" s="3"/>
      <c r="E40" s="3"/>
      <c r="F40" s="3"/>
      <c r="G40" s="3"/>
      <c r="H40" s="3"/>
    </row>
    <row r="41" spans="2:8" ht="12.75">
      <c r="B41" s="3"/>
      <c r="C41" s="3"/>
      <c r="D41" s="3"/>
      <c r="E41" s="3"/>
      <c r="F41" s="3"/>
      <c r="G41" s="3"/>
      <c r="H41" s="3"/>
    </row>
    <row r="42" spans="2:8" ht="12.75">
      <c r="B42" s="3"/>
      <c r="C42" s="3"/>
      <c r="D42" s="3"/>
      <c r="E42" s="3"/>
      <c r="F42" s="3"/>
      <c r="G42" s="3"/>
      <c r="H42" s="3"/>
    </row>
    <row r="43" spans="2:8" ht="12.75">
      <c r="B43" s="3"/>
      <c r="C43" s="3"/>
      <c r="D43" s="3"/>
      <c r="E43" s="3"/>
      <c r="F43" s="3"/>
      <c r="G43" s="3"/>
      <c r="H43" s="3"/>
    </row>
    <row r="44" spans="2:8" ht="12.75">
      <c r="B44" s="3"/>
      <c r="C44" s="3"/>
      <c r="D44" s="3"/>
      <c r="E44" s="3"/>
      <c r="F44" s="3"/>
      <c r="G44" s="3"/>
      <c r="H44" s="3"/>
    </row>
    <row r="45" spans="2:8" ht="12.75">
      <c r="B45" s="3"/>
      <c r="C45" s="3"/>
      <c r="D45" s="3"/>
      <c r="E45" s="3"/>
      <c r="F45" s="3"/>
      <c r="G45" s="3"/>
      <c r="H45" s="3"/>
    </row>
    <row r="46" spans="2:8" ht="12.75">
      <c r="B46" s="3"/>
      <c r="C46" s="3"/>
      <c r="D46" s="3"/>
      <c r="E46" s="3"/>
      <c r="F46" s="3"/>
      <c r="G46" s="3"/>
      <c r="H46" s="3"/>
    </row>
    <row r="47" spans="2:8" ht="12.75">
      <c r="B47" s="3"/>
      <c r="C47" s="3"/>
      <c r="D47" s="3"/>
      <c r="E47" s="3"/>
      <c r="F47" s="3"/>
      <c r="G47" s="3"/>
      <c r="H47" s="3"/>
    </row>
    <row r="48" spans="2:8" ht="12.75">
      <c r="B48" s="3"/>
      <c r="C48" s="3"/>
      <c r="D48" s="3"/>
      <c r="E48" s="3"/>
      <c r="F48" s="3"/>
      <c r="G48" s="3"/>
      <c r="H48" s="3"/>
    </row>
    <row r="49" spans="2:8" ht="12.75">
      <c r="B49" s="3"/>
      <c r="C49" s="3"/>
      <c r="D49" s="3"/>
      <c r="E49" s="3"/>
      <c r="F49" s="3"/>
      <c r="G49" s="3"/>
      <c r="H49" s="3"/>
    </row>
  </sheetData>
  <sheetProtection selectLockedCells="1" selectUnlockedCells="1"/>
  <printOptions/>
  <pageMargins left="0.75" right="0.75" top="1" bottom="1" header="0.5118055555555555" footer="0.5118055555555555"/>
  <pageSetup horizontalDpi="300" verticalDpi="300" orientation="portrait"/>
  <drawing r:id="rId1"/>
</worksheet>
</file>

<file path=xl/worksheets/sheet2.xml><?xml version="1.0" encoding="utf-8"?>
<worksheet xmlns="http://schemas.openxmlformats.org/spreadsheetml/2006/main" xmlns:r="http://schemas.openxmlformats.org/officeDocument/2006/relationships">
  <sheetPr>
    <tabColor indexed="52"/>
  </sheetPr>
  <dimension ref="A1:IV183"/>
  <sheetViews>
    <sheetView tabSelected="1" zoomScale="75" zoomScaleNormal="75" zoomScaleSheetLayoutView="75" workbookViewId="0" topLeftCell="A1">
      <pane ySplit="7" topLeftCell="A8" activePane="bottomLeft" state="frozen"/>
      <selection pane="topLeft" activeCell="A1" sqref="A1"/>
      <selection pane="bottomLeft" activeCell="G8" sqref="G1:G65536"/>
    </sheetView>
  </sheetViews>
  <sheetFormatPr defaultColWidth="1.1484375" defaultRowHeight="12.75"/>
  <cols>
    <col min="1" max="1" width="26.7109375" style="5" customWidth="1"/>
    <col min="2" max="2" width="25.140625" style="5" customWidth="1"/>
    <col min="3" max="3" width="8.8515625" style="6" customWidth="1"/>
    <col min="4" max="4" width="11.7109375" style="7" customWidth="1"/>
    <col min="5" max="5" width="13.421875" style="7" customWidth="1"/>
    <col min="6" max="6" width="10.8515625" style="5" customWidth="1"/>
    <col min="7" max="7" width="10.28125" style="8" customWidth="1"/>
    <col min="8" max="8" width="12.8515625" style="5" customWidth="1"/>
    <col min="9" max="9" width="12.7109375" style="9" customWidth="1"/>
    <col min="10" max="10" width="15.421875" style="10" customWidth="1"/>
    <col min="11" max="11" width="8.57421875" style="11" customWidth="1"/>
    <col min="12" max="12" width="12.140625" style="12" customWidth="1"/>
    <col min="13" max="13" width="12.28125" style="13" customWidth="1"/>
    <col min="14" max="14" width="15.140625" style="0" customWidth="1"/>
    <col min="15" max="15" width="11.00390625" style="14" customWidth="1"/>
    <col min="16" max="16" width="11.140625" style="15" customWidth="1"/>
    <col min="17" max="17" width="16.00390625" style="16" customWidth="1"/>
    <col min="18" max="20" width="0" style="0" hidden="1" customWidth="1"/>
    <col min="21" max="22" width="0" style="17" hidden="1" customWidth="1"/>
    <col min="23" max="23" width="0" style="18" hidden="1" customWidth="1"/>
    <col min="24" max="24" width="0" style="19" hidden="1" customWidth="1"/>
    <col min="25" max="27" width="0" style="18" hidden="1" customWidth="1"/>
    <col min="28" max="29" width="0" style="20" hidden="1" customWidth="1"/>
    <col min="30" max="30" width="0" style="21" hidden="1" customWidth="1"/>
    <col min="31" max="106" width="0" style="22" hidden="1" customWidth="1"/>
    <col min="107" max="121" width="0" style="0" hidden="1" customWidth="1"/>
    <col min="122" max="122" width="0" style="5" hidden="1" customWidth="1"/>
    <col min="123" max="123" width="0" style="0" hidden="1" customWidth="1"/>
    <col min="124" max="125" width="0" style="23" hidden="1" customWidth="1"/>
    <col min="126" max="142" width="0" style="0" hidden="1" customWidth="1"/>
    <col min="143" max="161" width="0" style="5" hidden="1" customWidth="1"/>
    <col min="162" max="162" width="9.140625" style="5" customWidth="1"/>
    <col min="163" max="163" width="12.28125" style="5" customWidth="1"/>
    <col min="164" max="16384" width="9.140625" style="5" customWidth="1"/>
  </cols>
  <sheetData>
    <row r="1" spans="1:158" ht="36.75" customHeight="1">
      <c r="A1" s="24" t="s">
        <v>0</v>
      </c>
      <c r="B1" s="24"/>
      <c r="C1" s="25">
        <f ca="1">TODAY()</f>
        <v>41667</v>
      </c>
      <c r="D1" s="25"/>
      <c r="E1" s="26" t="s">
        <v>1</v>
      </c>
      <c r="F1" s="26"/>
      <c r="G1" s="26"/>
      <c r="H1" s="27"/>
      <c r="I1" s="28" t="s">
        <v>2</v>
      </c>
      <c r="J1" s="29">
        <f>IF(ISERROR(N133/H1),"",N133)</f>
      </c>
      <c r="K1" s="30" t="s">
        <v>3</v>
      </c>
      <c r="L1" s="30"/>
      <c r="M1" s="31">
        <f>IF(ISERROR(N133/H1),"",N133/H1)</f>
      </c>
      <c r="N1" s="32" t="s">
        <v>4</v>
      </c>
      <c r="O1" s="32"/>
      <c r="P1" s="32"/>
      <c r="Q1" s="33">
        <f>ROUNDUP(X133,2)</f>
        <v>0</v>
      </c>
      <c r="R1" s="34"/>
      <c r="S1" s="34"/>
      <c r="T1" s="34"/>
      <c r="U1" s="35"/>
      <c r="V1" s="35"/>
      <c r="W1" s="36"/>
      <c r="X1" s="37"/>
      <c r="Y1" s="36"/>
      <c r="Z1" s="36"/>
      <c r="AA1" s="36"/>
      <c r="AB1" s="38"/>
      <c r="AC1" s="38"/>
      <c r="AD1" s="39"/>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34"/>
      <c r="DD1" s="34"/>
      <c r="DE1" s="34"/>
      <c r="DF1" s="34"/>
      <c r="DG1" s="34"/>
      <c r="DH1" s="34"/>
      <c r="DI1" s="34"/>
      <c r="DJ1" s="34"/>
      <c r="DK1" s="34"/>
      <c r="DL1" s="34"/>
      <c r="DM1" s="34"/>
      <c r="DN1" s="34"/>
      <c r="DO1" s="34"/>
      <c r="DP1" s="34"/>
      <c r="DQ1" s="34"/>
      <c r="DR1" s="41"/>
      <c r="DS1" s="34"/>
      <c r="DT1" s="42"/>
      <c r="DU1" s="42"/>
      <c r="DV1" s="34"/>
      <c r="DW1" s="34"/>
      <c r="DX1" s="34"/>
      <c r="DY1" s="34"/>
      <c r="DZ1" s="34"/>
      <c r="EA1" s="34"/>
      <c r="EB1" s="34"/>
      <c r="EC1" s="34"/>
      <c r="ED1" s="34"/>
      <c r="EE1" s="34"/>
      <c r="EF1" s="34"/>
      <c r="EG1" s="34"/>
      <c r="EH1" s="34"/>
      <c r="EI1" s="34"/>
      <c r="EJ1" s="34"/>
      <c r="EK1" s="34"/>
      <c r="EL1" s="34"/>
      <c r="EM1" s="41"/>
      <c r="EN1" s="41"/>
      <c r="EO1" s="41"/>
      <c r="EP1" s="41"/>
      <c r="EQ1" s="41"/>
      <c r="ER1" s="41"/>
      <c r="ES1" s="41"/>
      <c r="ET1" s="41"/>
      <c r="EU1" s="41"/>
      <c r="EV1" s="41"/>
      <c r="EW1" s="41"/>
      <c r="EX1" s="41"/>
      <c r="EY1" s="41"/>
      <c r="EZ1" s="41"/>
      <c r="FA1" s="41"/>
      <c r="FB1" s="41"/>
    </row>
    <row r="2" spans="1:161" s="54" customFormat="1" ht="24.75" customHeight="1">
      <c r="A2" s="24"/>
      <c r="B2" s="24"/>
      <c r="C2" s="25"/>
      <c r="D2" s="25"/>
      <c r="E2" s="26"/>
      <c r="F2" s="26"/>
      <c r="G2" s="26"/>
      <c r="H2" s="27"/>
      <c r="I2" s="28"/>
      <c r="J2" s="29"/>
      <c r="K2" s="30"/>
      <c r="L2" s="30"/>
      <c r="M2" s="31"/>
      <c r="N2" s="43" t="s">
        <v>5</v>
      </c>
      <c r="O2" s="43"/>
      <c r="P2" s="43"/>
      <c r="Q2" s="44">
        <f>IF(Q1&gt;0,Q1*H1*12,0)</f>
        <v>0</v>
      </c>
      <c r="R2" s="45"/>
      <c r="S2" s="46"/>
      <c r="T2" s="45"/>
      <c r="U2" s="47"/>
      <c r="V2" s="47"/>
      <c r="W2" s="48"/>
      <c r="X2" s="49"/>
      <c r="Y2" s="50">
        <f>IF(ISERROR(IF(J12&gt;O12,J12-O12,0)),"",IF(J12&gt;O12,J12-O12,""))</f>
      </c>
      <c r="Z2" s="50"/>
      <c r="AA2" s="50"/>
      <c r="AB2" s="51"/>
      <c r="AC2" s="51"/>
      <c r="AD2" s="50"/>
      <c r="AE2" s="52"/>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2"/>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E2" s="55" t="s">
        <v>6</v>
      </c>
    </row>
    <row r="3" spans="1:161" s="61" customFormat="1" ht="27" customHeight="1">
      <c r="A3" s="56">
        <f>IF(AND(M3&gt;0,M3&gt;=SUM(FD8:FD132)),"Cash Applied is Equal or Greater Than Costs!",IF(OR(Z3&gt;0,Q3&lt;0),"Max Payments Occur Thru Year "&amp;TEXT(AA3,0)&amp;"; Revenue in year "&amp;TEXT(Y3,0)&amp;"  above listed needs:",""))</f>
      </c>
      <c r="B3" s="56"/>
      <c r="C3" s="56"/>
      <c r="D3" s="56"/>
      <c r="E3" s="56"/>
      <c r="F3" s="56"/>
      <c r="G3" s="56"/>
      <c r="H3" s="57">
        <f>IF(Z3&gt;0,Z3,IF(Q3&lt;0,-Q3,""))</f>
      </c>
      <c r="I3" s="57"/>
      <c r="J3" s="58" t="s">
        <v>7</v>
      </c>
      <c r="K3" s="58"/>
      <c r="L3" s="58"/>
      <c r="M3" s="59"/>
      <c r="N3" s="58" t="str">
        <f>IF(NOT(Q1=""),"Payments over "&amp;TEXT(Y3,0)&amp;" years:","")</f>
        <v>Payments over 0 years:</v>
      </c>
      <c r="O3" s="58"/>
      <c r="P3" s="58"/>
      <c r="Q3" s="60">
        <f>IF(AD132=0,"",IF(AD132&gt;0,SUM(AD8:AD132)))</f>
      </c>
      <c r="S3" s="62"/>
      <c r="U3" s="63"/>
      <c r="V3" s="63"/>
      <c r="W3" s="64"/>
      <c r="X3" s="65" t="s">
        <v>8</v>
      </c>
      <c r="Y3" s="66">
        <f>MAX(AB8:AB132)</f>
        <v>0</v>
      </c>
      <c r="Z3" s="67">
        <f>IF(ISERROR(MAX(Z8:Z132)),0,MAX(Z8:Z132))</f>
        <v>0</v>
      </c>
      <c r="AA3" s="66">
        <f>MAX(AA8:AA132)</f>
        <v>0</v>
      </c>
      <c r="AB3" s="68"/>
      <c r="AC3" s="68"/>
      <c r="AD3" s="69"/>
      <c r="AE3" s="70"/>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0"/>
      <c r="FE3" s="72">
        <f>MIN(FE8:FE132)</f>
        <v>0</v>
      </c>
    </row>
    <row r="4" spans="1:256" s="79" customFormat="1" ht="21.75" customHeight="1">
      <c r="A4" s="73" t="s">
        <v>9</v>
      </c>
      <c r="B4" s="74">
        <f>YEAR(C1)</f>
        <v>2014</v>
      </c>
      <c r="C4" s="75" t="s">
        <v>10</v>
      </c>
      <c r="D4" s="75"/>
      <c r="E4" s="75"/>
      <c r="F4" s="75"/>
      <c r="G4" s="75"/>
      <c r="H4" s="76" t="s">
        <v>11</v>
      </c>
      <c r="I4" s="76"/>
      <c r="J4" s="76"/>
      <c r="K4" s="76"/>
      <c r="L4" s="76"/>
      <c r="M4" s="76"/>
      <c r="N4" s="76"/>
      <c r="O4" s="77" t="s">
        <v>12</v>
      </c>
      <c r="P4" s="77"/>
      <c r="Q4" s="77"/>
      <c r="R4"/>
      <c r="S4"/>
      <c r="T4"/>
      <c r="U4" s="17"/>
      <c r="V4" s="17"/>
      <c r="W4" s="18"/>
      <c r="X4" s="19"/>
      <c r="Y4" s="18"/>
      <c r="Z4" s="18"/>
      <c r="AA4" s="18"/>
      <c r="AB4" s="78"/>
      <c r="AC4" s="78"/>
      <c r="AD4" s="21"/>
      <c r="AE4" s="22"/>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row>
    <row r="5" spans="1:116" ht="75" customHeight="1">
      <c r="A5" s="80" t="s">
        <v>13</v>
      </c>
      <c r="B5" s="80"/>
      <c r="C5" s="81" t="s">
        <v>14</v>
      </c>
      <c r="D5" s="82" t="s">
        <v>15</v>
      </c>
      <c r="E5" s="82" t="s">
        <v>16</v>
      </c>
      <c r="F5" s="82" t="s">
        <v>17</v>
      </c>
      <c r="G5" s="83" t="s">
        <v>18</v>
      </c>
      <c r="H5" s="84" t="s">
        <v>19</v>
      </c>
      <c r="I5" s="85" t="s">
        <v>20</v>
      </c>
      <c r="J5" s="82" t="s">
        <v>21</v>
      </c>
      <c r="K5" s="86" t="s">
        <v>22</v>
      </c>
      <c r="L5" s="82" t="s">
        <v>23</v>
      </c>
      <c r="M5" s="82" t="s">
        <v>24</v>
      </c>
      <c r="N5" s="87" t="s">
        <v>25</v>
      </c>
      <c r="O5" s="88" t="s">
        <v>26</v>
      </c>
      <c r="P5" s="89" t="s">
        <v>27</v>
      </c>
      <c r="Q5" s="90" t="s">
        <v>28</v>
      </c>
      <c r="U5" s="17" t="s">
        <v>29</v>
      </c>
      <c r="V5" s="17" t="s">
        <v>30</v>
      </c>
      <c r="W5" s="17" t="s">
        <v>31</v>
      </c>
      <c r="X5" s="17" t="s">
        <v>32</v>
      </c>
      <c r="Y5" s="17" t="s">
        <v>33</v>
      </c>
      <c r="Z5" s="17"/>
      <c r="AA5" s="17"/>
      <c r="AB5" s="17" t="s">
        <v>34</v>
      </c>
      <c r="AC5" s="17" t="s">
        <v>35</v>
      </c>
      <c r="AD5" s="17" t="s">
        <v>36</v>
      </c>
      <c r="AE5" s="22" t="s">
        <v>37</v>
      </c>
      <c r="DC5" s="91" t="s">
        <v>38</v>
      </c>
      <c r="DD5" s="91"/>
      <c r="DE5" s="91"/>
      <c r="DF5" s="91"/>
      <c r="DG5" s="91"/>
      <c r="DH5" s="91"/>
      <c r="DI5" s="91"/>
      <c r="DJ5" s="91"/>
      <c r="DK5" s="91"/>
      <c r="DL5" s="91"/>
    </row>
    <row r="6" spans="1:156" s="115" customFormat="1" ht="18" customHeight="1">
      <c r="A6" s="80"/>
      <c r="B6" s="80"/>
      <c r="C6" s="92" t="s">
        <v>39</v>
      </c>
      <c r="D6" s="93" t="s">
        <v>40</v>
      </c>
      <c r="E6" s="94" t="s">
        <v>41</v>
      </c>
      <c r="F6" s="95" t="s">
        <v>42</v>
      </c>
      <c r="G6" s="96" t="s">
        <v>40</v>
      </c>
      <c r="H6" s="97" t="s">
        <v>43</v>
      </c>
      <c r="I6" s="98" t="s">
        <v>44</v>
      </c>
      <c r="J6" s="99" t="s">
        <v>43</v>
      </c>
      <c r="K6" s="100" t="s">
        <v>45</v>
      </c>
      <c r="L6" s="99" t="s">
        <v>46</v>
      </c>
      <c r="M6" s="99" t="s">
        <v>44</v>
      </c>
      <c r="N6" s="101" t="s">
        <v>44</v>
      </c>
      <c r="O6" s="102" t="s">
        <v>32</v>
      </c>
      <c r="P6" s="103" t="s">
        <v>45</v>
      </c>
      <c r="Q6" s="104" t="s">
        <v>44</v>
      </c>
      <c r="R6" s="105"/>
      <c r="S6" s="106" t="s">
        <v>47</v>
      </c>
      <c r="T6" s="106"/>
      <c r="U6" s="106"/>
      <c r="V6" s="106"/>
      <c r="W6" s="107"/>
      <c r="X6" s="108" t="s">
        <v>48</v>
      </c>
      <c r="Y6" s="109" t="s">
        <v>49</v>
      </c>
      <c r="Z6" s="110" t="s">
        <v>50</v>
      </c>
      <c r="AA6" s="110" t="s">
        <v>51</v>
      </c>
      <c r="AB6" s="111" t="s">
        <v>52</v>
      </c>
      <c r="AC6" s="112" t="s">
        <v>53</v>
      </c>
      <c r="AD6" s="78"/>
      <c r="AE6" s="113"/>
      <c r="AF6" s="114">
        <f>IF(ISERROR(SMALL($T$8:$T$132,AF7)),0,SMALL($T$8:$T$132,AF7))</f>
        <v>0</v>
      </c>
      <c r="AG6" s="114">
        <f aca="true" t="shared" si="0" ref="AG6:CR6">IF(ISERROR(SMALL($T$8:$T$132,AG7)),0,SMALL($T$8:$T$132,AG7))</f>
        <v>0</v>
      </c>
      <c r="AH6" s="114">
        <f t="shared" si="0"/>
        <v>0</v>
      </c>
      <c r="AI6" s="114">
        <f t="shared" si="0"/>
        <v>0</v>
      </c>
      <c r="AJ6" s="114">
        <f t="shared" si="0"/>
        <v>0</v>
      </c>
      <c r="AK6" s="114">
        <f t="shared" si="0"/>
        <v>0</v>
      </c>
      <c r="AL6" s="114">
        <f t="shared" si="0"/>
        <v>0</v>
      </c>
      <c r="AM6" s="114">
        <f t="shared" si="0"/>
        <v>0</v>
      </c>
      <c r="AN6" s="114">
        <f t="shared" si="0"/>
        <v>0</v>
      </c>
      <c r="AO6" s="114">
        <f t="shared" si="0"/>
        <v>0</v>
      </c>
      <c r="AP6" s="114">
        <f t="shared" si="0"/>
        <v>0</v>
      </c>
      <c r="AQ6" s="114">
        <f t="shared" si="0"/>
        <v>0</v>
      </c>
      <c r="AR6" s="114">
        <f t="shared" si="0"/>
        <v>0</v>
      </c>
      <c r="AS6" s="114">
        <f t="shared" si="0"/>
        <v>0</v>
      </c>
      <c r="AT6" s="114">
        <f t="shared" si="0"/>
        <v>0</v>
      </c>
      <c r="AU6" s="114">
        <f t="shared" si="0"/>
        <v>0</v>
      </c>
      <c r="AV6" s="114">
        <f t="shared" si="0"/>
        <v>0</v>
      </c>
      <c r="AW6" s="114">
        <f t="shared" si="0"/>
        <v>0</v>
      </c>
      <c r="AX6" s="114">
        <f t="shared" si="0"/>
        <v>0</v>
      </c>
      <c r="AY6" s="114">
        <f t="shared" si="0"/>
        <v>0</v>
      </c>
      <c r="AZ6" s="114">
        <f t="shared" si="0"/>
        <v>0</v>
      </c>
      <c r="BA6" s="114">
        <f t="shared" si="0"/>
        <v>0</v>
      </c>
      <c r="BB6" s="114">
        <f t="shared" si="0"/>
        <v>0</v>
      </c>
      <c r="BC6" s="114">
        <f t="shared" si="0"/>
        <v>0</v>
      </c>
      <c r="BD6" s="114">
        <f t="shared" si="0"/>
        <v>0</v>
      </c>
      <c r="BE6" s="114">
        <f t="shared" si="0"/>
        <v>0</v>
      </c>
      <c r="BF6" s="114">
        <f t="shared" si="0"/>
        <v>0</v>
      </c>
      <c r="BG6" s="114">
        <f t="shared" si="0"/>
        <v>0</v>
      </c>
      <c r="BH6" s="114">
        <f t="shared" si="0"/>
        <v>0</v>
      </c>
      <c r="BI6" s="114">
        <f t="shared" si="0"/>
        <v>0</v>
      </c>
      <c r="BJ6" s="114">
        <f t="shared" si="0"/>
        <v>0</v>
      </c>
      <c r="BK6" s="114">
        <f t="shared" si="0"/>
        <v>0</v>
      </c>
      <c r="BL6" s="114">
        <f t="shared" si="0"/>
        <v>0</v>
      </c>
      <c r="BM6" s="114">
        <f t="shared" si="0"/>
        <v>0</v>
      </c>
      <c r="BN6" s="114">
        <f t="shared" si="0"/>
        <v>0</v>
      </c>
      <c r="BO6" s="114">
        <f t="shared" si="0"/>
        <v>0</v>
      </c>
      <c r="BP6" s="114">
        <f t="shared" si="0"/>
        <v>0</v>
      </c>
      <c r="BQ6" s="114">
        <f t="shared" si="0"/>
        <v>0</v>
      </c>
      <c r="BR6" s="114">
        <f t="shared" si="0"/>
        <v>0</v>
      </c>
      <c r="BS6" s="114">
        <f t="shared" si="0"/>
        <v>0</v>
      </c>
      <c r="BT6" s="114">
        <f t="shared" si="0"/>
        <v>0</v>
      </c>
      <c r="BU6" s="114">
        <f t="shared" si="0"/>
        <v>0</v>
      </c>
      <c r="BV6" s="114">
        <f t="shared" si="0"/>
        <v>0</v>
      </c>
      <c r="BW6" s="114">
        <f t="shared" si="0"/>
        <v>0</v>
      </c>
      <c r="BX6" s="114">
        <f t="shared" si="0"/>
        <v>0</v>
      </c>
      <c r="BY6" s="114">
        <f t="shared" si="0"/>
        <v>0</v>
      </c>
      <c r="BZ6" s="114">
        <f t="shared" si="0"/>
        <v>0</v>
      </c>
      <c r="CA6" s="114">
        <f t="shared" si="0"/>
        <v>0</v>
      </c>
      <c r="CB6" s="114">
        <f t="shared" si="0"/>
        <v>0</v>
      </c>
      <c r="CC6" s="114">
        <f t="shared" si="0"/>
        <v>0</v>
      </c>
      <c r="CD6" s="114">
        <f t="shared" si="0"/>
        <v>0</v>
      </c>
      <c r="CE6" s="114">
        <f t="shared" si="0"/>
        <v>0</v>
      </c>
      <c r="CF6" s="114">
        <f t="shared" si="0"/>
        <v>0</v>
      </c>
      <c r="CG6" s="114">
        <f t="shared" si="0"/>
        <v>0</v>
      </c>
      <c r="CH6" s="114">
        <f t="shared" si="0"/>
        <v>0</v>
      </c>
      <c r="CI6" s="114">
        <f t="shared" si="0"/>
        <v>0</v>
      </c>
      <c r="CJ6" s="114">
        <f t="shared" si="0"/>
        <v>0</v>
      </c>
      <c r="CK6" s="114">
        <f t="shared" si="0"/>
        <v>0</v>
      </c>
      <c r="CL6" s="114">
        <f t="shared" si="0"/>
        <v>0</v>
      </c>
      <c r="CM6" s="114">
        <f t="shared" si="0"/>
        <v>0</v>
      </c>
      <c r="CN6" s="114">
        <f t="shared" si="0"/>
        <v>0</v>
      </c>
      <c r="CO6" s="114">
        <f t="shared" si="0"/>
        <v>0</v>
      </c>
      <c r="CP6" s="114">
        <f t="shared" si="0"/>
        <v>0</v>
      </c>
      <c r="CQ6" s="114">
        <f t="shared" si="0"/>
        <v>0</v>
      </c>
      <c r="CR6" s="114">
        <f t="shared" si="0"/>
        <v>0</v>
      </c>
      <c r="CS6" s="114">
        <f aca="true" t="shared" si="1" ref="CS6:DB6">IF(ISERROR(SMALL($T$8:$T$132,CS7)),0,SMALL($T$8:$T$132,CS7))</f>
        <v>0</v>
      </c>
      <c r="CT6" s="114">
        <f t="shared" si="1"/>
        <v>0</v>
      </c>
      <c r="CU6" s="114">
        <f t="shared" si="1"/>
        <v>0</v>
      </c>
      <c r="CV6" s="114">
        <f t="shared" si="1"/>
        <v>0</v>
      </c>
      <c r="CW6" s="114">
        <f t="shared" si="1"/>
        <v>0</v>
      </c>
      <c r="CX6" s="114">
        <f t="shared" si="1"/>
        <v>0</v>
      </c>
      <c r="CY6" s="114">
        <f t="shared" si="1"/>
        <v>0</v>
      </c>
      <c r="CZ6" s="114">
        <f t="shared" si="1"/>
        <v>0</v>
      </c>
      <c r="DA6" s="114">
        <f t="shared" si="1"/>
        <v>0</v>
      </c>
      <c r="DB6" s="114">
        <f t="shared" si="1"/>
        <v>0</v>
      </c>
      <c r="DC6" s="114">
        <f>IF(ISERROR(SMALL($T$8:$T$132,50)),0,SMALL($T$8:$T$132,50))</f>
        <v>0</v>
      </c>
      <c r="DD6" s="115">
        <f>IF(ISERROR(SMALL($T$8:$T$132,49)),0,SMALL($T$8:$T$132,49))</f>
        <v>0</v>
      </c>
      <c r="DE6" s="115">
        <f>IF(ISERROR(SMALL($T$8:$T$132,48)),0,SMALL($T$8:$T$132,48))</f>
        <v>0</v>
      </c>
      <c r="DF6" s="115">
        <f>IF(ISERROR(SMALL($T$8:$T$132,47)),0,SMALL($T$8:$T$132,47))</f>
        <v>0</v>
      </c>
      <c r="DG6" s="115">
        <f>IF(ISERROR(SMALL($T$8:$T$132,46)),0,SMALL($T$8:$T$132,46))</f>
        <v>0</v>
      </c>
      <c r="DH6" s="115">
        <f>IF(ISERROR(SMALL($T$8:$T$132,45)),0,SMALL($T$8:$T$132,45))</f>
        <v>0</v>
      </c>
      <c r="DI6" s="115">
        <f>IF(ISERROR(SMALL($T$8:$T$132,44)),0,SMALL($T$8:$T$132,44))</f>
        <v>0</v>
      </c>
      <c r="DJ6" s="115">
        <f>IF(ISERROR(SMALL($T$8:$T$132,43)),0,SMALL($T$8:$T$132,43))</f>
        <v>0</v>
      </c>
      <c r="DK6" s="115">
        <f>IF(ISERROR(SMALL($T$8:$T$132,42)),0,SMALL($T$8:$T$132,42))</f>
        <v>0</v>
      </c>
      <c r="DL6" s="115">
        <f>IF(ISERROR(SMALL($T$8:$T$132,41)),0,SMALL($T$8:$T$132,41))</f>
        <v>0</v>
      </c>
      <c r="DM6" s="115">
        <f>IF(ISERROR(SMALL($T$8:$T$132,40)),0,SMALL($T$8:$T$132,40))</f>
        <v>0</v>
      </c>
      <c r="DN6" s="115">
        <f>IF(ISERROR(SMALL($T$8:$T$132,39)),0,SMALL($T$8:$T$132,39))</f>
        <v>0</v>
      </c>
      <c r="DO6" s="115">
        <f>IF(ISERROR(SMALL($T$8:$T$132,38)),0,SMALL($T$8:$T$132,38))</f>
        <v>0</v>
      </c>
      <c r="DP6" s="115">
        <f>IF(ISERROR(SMALL($T$8:$T$132,37)),0,SMALL($T$8:$T$132,37))</f>
        <v>0</v>
      </c>
      <c r="DQ6" s="115">
        <f>IF(ISERROR(SMALL($T$8:$T$132,36)),0,SMALL($T$8:$T$132,36))</f>
        <v>0</v>
      </c>
      <c r="DR6" s="115">
        <f>IF(ISERROR(SMALL($T$8:$T$132,35)),0,SMALL($T$8:$T$132,35))</f>
        <v>0</v>
      </c>
      <c r="DS6" s="115">
        <f>IF(ISERROR(SMALL($T$8:$T$132,34)),0,SMALL($T$8:$T$132,34))</f>
        <v>0</v>
      </c>
      <c r="DT6" s="115">
        <f>IF(ISERROR(SMALL($T$8:$T$132,33)),0,SMALL($T$8:$T$132,33))</f>
        <v>0</v>
      </c>
      <c r="DU6" s="115">
        <f>IF(ISERROR(SMALL($T$8:$T$132,32)),0,SMALL($T$8:$T$132,32))</f>
        <v>0</v>
      </c>
      <c r="DV6" s="115">
        <f>IF(ISERROR(SMALL($T$8:$T$132,31)),0,SMALL($T$8:$T$132,31))</f>
        <v>0</v>
      </c>
      <c r="DW6" s="115">
        <f>IF(ISERROR(SMALL($T$8:$T$132,30)),0,SMALL($T$8:$T$132,30))</f>
        <v>0</v>
      </c>
      <c r="DX6" s="115">
        <f>IF(ISERROR(SMALL($T$8:$T$132,29)),0,SMALL($T$8:$T$132,29))</f>
        <v>0</v>
      </c>
      <c r="DY6" s="115">
        <f>IF(ISERROR(SMALL($T$8:$T$132,28)),0,SMALL($T$8:$T$132,28))</f>
        <v>0</v>
      </c>
      <c r="DZ6" s="115">
        <f>IF(ISERROR(SMALL($T$8:$T$132,27)),0,SMALL($T$8:$T$132,27))</f>
        <v>0</v>
      </c>
      <c r="EA6" s="115">
        <f>IF(ISERROR(SMALL($T$8:$T$132,26)),0,SMALL($T$8:$T$132,26))</f>
        <v>0</v>
      </c>
      <c r="EB6" s="115">
        <f>IF(ISERROR(SMALL($T$8:$T$132,25)),0,SMALL($T$8:$T$132,25))</f>
        <v>0</v>
      </c>
      <c r="EC6" s="115">
        <f>IF(ISERROR(SMALL($T$8:$T$132,24)),0,SMALL($T$8:$T$132,24))</f>
        <v>0</v>
      </c>
      <c r="ED6" s="115">
        <f>IF(ISERROR(SMALL($T$8:$T$132,23)),0,SMALL($T$8:$T$132,23))</f>
        <v>0</v>
      </c>
      <c r="EE6" s="115">
        <f>IF(ISERROR(SMALL($T$8:$T$132,22)),0,SMALL($T$8:$T$132,22))</f>
        <v>0</v>
      </c>
      <c r="EF6" s="115">
        <f>IF(ISERROR(SMALL($T$8:$T$132,21)),0,SMALL($T$8:$T$132,21))</f>
        <v>0</v>
      </c>
      <c r="EG6" s="115">
        <f>IF(ISERROR(SMALL($T$8:$T$132,20)),0,SMALL($T$8:$T$132,20))</f>
        <v>0</v>
      </c>
      <c r="EH6" s="115">
        <f>IF(ISERROR(SMALL($T$8:$T$132,19)),0,SMALL($T$8:$T$132,19))</f>
        <v>0</v>
      </c>
      <c r="EI6" s="115">
        <f>IF(ISERROR(SMALL($T$8:$T$132,18)),0,SMALL($T$8:$T$132,18))</f>
        <v>0</v>
      </c>
      <c r="EJ6" s="115">
        <f>IF(ISERROR(SMALL($T$8:$T$132,17)),0,SMALL($T$8:$T$132,17))</f>
        <v>0</v>
      </c>
      <c r="EK6" s="115">
        <f>IF(ISERROR(SMALL($T$8:$T$132,16)),0,SMALL($T$8:$T$132,16))</f>
        <v>0</v>
      </c>
      <c r="EL6" s="115">
        <f>IF(ISERROR(SMALL($T$8:$T$132,15)),0,SMALL($T$8:$T$132,15))</f>
        <v>0</v>
      </c>
      <c r="EM6" s="115">
        <f>IF(ISERROR(SMALL($T$8:$T$132,14)),0,SMALL($T$8:$T$132,14))</f>
        <v>0</v>
      </c>
      <c r="EN6" s="115">
        <f>IF(ISERROR(SMALL($T$8:$T$132,13)),0,SMALL($T$8:$T$132,13))</f>
        <v>0</v>
      </c>
      <c r="EO6" s="115">
        <f>IF(ISERROR(SMALL($T$8:$T$132,12)),0,SMALL($T$8:$T$132,12))</f>
        <v>0</v>
      </c>
      <c r="EP6" s="115">
        <f>IF(ISERROR(SMALL($T$8:$T$132,11)),0,SMALL($T$8:$T$132,11))</f>
        <v>0</v>
      </c>
      <c r="EQ6" s="115">
        <f>IF(ISERROR(SMALL($T$8:$T$132,10)),0,SMALL($T$8:$T$132,10))</f>
        <v>0</v>
      </c>
      <c r="ER6" s="115">
        <f>IF(ISERROR(SMALL($T$8:$T$132,9)),0,SMALL($T$8:$T$132,9))</f>
        <v>0</v>
      </c>
      <c r="ES6" s="115">
        <f>IF(ISERROR(SMALL($T$8:$T$132,8)),0,SMALL($T$8:$T$132,8))</f>
        <v>0</v>
      </c>
      <c r="ET6" s="115">
        <f>IF(ISERROR(SMALL($T$8:$T$132,7)),0,SMALL($T$8:$T$132,7))</f>
        <v>0</v>
      </c>
      <c r="EU6" s="115">
        <f>IF(ISERROR(SMALL($T$8:$T$132,6)),0,SMALL($T$8:$T$132,6))</f>
        <v>0</v>
      </c>
      <c r="EV6" s="115">
        <f>IF(ISERROR(SMALL($T$8:$T$132,5)),0,SMALL($T$8:$T$132,5))</f>
        <v>0</v>
      </c>
      <c r="EW6" s="115">
        <f>IF(ISERROR(SMALL($T$8:$T$132,4)),0,SMALL($T$8:$T$132,4))</f>
        <v>0</v>
      </c>
      <c r="EX6" s="115">
        <f>IF(ISERROR(SMALL($T$8:$T$132,3)),0,SMALL($T$8:$T$132,3))</f>
        <v>0</v>
      </c>
      <c r="EY6" s="115">
        <f>IF(ISERROR(SMALL($T$8:$T$132,2)),0,SMALL($T$8:$T$132,2))</f>
        <v>0</v>
      </c>
      <c r="EZ6" s="115">
        <f>IF(ISERROR(SMALL($T$8:$T$132,1)),0,SMALL($T$8:$T$132,1))</f>
        <v>0</v>
      </c>
    </row>
    <row r="7" spans="1:156" s="115" customFormat="1" ht="17.25" customHeight="1">
      <c r="A7" s="80"/>
      <c r="B7" s="80"/>
      <c r="C7" s="92"/>
      <c r="D7" s="93"/>
      <c r="E7" s="116" t="s">
        <v>54</v>
      </c>
      <c r="F7" s="117" t="s">
        <v>54</v>
      </c>
      <c r="G7" s="96"/>
      <c r="H7" s="97"/>
      <c r="I7" s="98"/>
      <c r="J7" s="99"/>
      <c r="K7" s="100"/>
      <c r="L7" s="99"/>
      <c r="M7" s="99"/>
      <c r="N7" s="101"/>
      <c r="O7" s="102"/>
      <c r="P7" s="103"/>
      <c r="Q7" s="104"/>
      <c r="R7" s="106" t="s">
        <v>55</v>
      </c>
      <c r="S7" s="106"/>
      <c r="T7" s="115" t="s">
        <v>40</v>
      </c>
      <c r="U7" s="115" t="s">
        <v>56</v>
      </c>
      <c r="V7" s="118" t="s">
        <v>57</v>
      </c>
      <c r="W7" s="119" t="s">
        <v>57</v>
      </c>
      <c r="X7" s="108"/>
      <c r="Y7" s="109"/>
      <c r="Z7" s="110"/>
      <c r="AA7" s="110"/>
      <c r="AB7" s="111"/>
      <c r="AC7" s="112"/>
      <c r="AD7" s="78" t="s">
        <v>57</v>
      </c>
      <c r="AE7" s="113" t="s">
        <v>58</v>
      </c>
      <c r="AF7" s="120">
        <v>125</v>
      </c>
      <c r="AG7" s="120">
        <v>124</v>
      </c>
      <c r="AH7" s="120">
        <v>123</v>
      </c>
      <c r="AI7" s="120">
        <v>122</v>
      </c>
      <c r="AJ7" s="120">
        <v>121</v>
      </c>
      <c r="AK7" s="120">
        <v>120</v>
      </c>
      <c r="AL7" s="120">
        <v>119</v>
      </c>
      <c r="AM7" s="120">
        <v>118</v>
      </c>
      <c r="AN7" s="120">
        <v>117</v>
      </c>
      <c r="AO7" s="120">
        <v>116</v>
      </c>
      <c r="AP7" s="120">
        <v>115</v>
      </c>
      <c r="AQ7" s="120">
        <v>114</v>
      </c>
      <c r="AR7" s="120">
        <v>113</v>
      </c>
      <c r="AS7" s="120">
        <v>112</v>
      </c>
      <c r="AT7" s="120">
        <v>111</v>
      </c>
      <c r="AU7" s="120">
        <v>110</v>
      </c>
      <c r="AV7" s="120">
        <v>109</v>
      </c>
      <c r="AW7" s="120">
        <v>108</v>
      </c>
      <c r="AX7" s="120">
        <v>107</v>
      </c>
      <c r="AY7" s="120">
        <v>106</v>
      </c>
      <c r="AZ7" s="120">
        <v>105</v>
      </c>
      <c r="BA7" s="120">
        <v>104</v>
      </c>
      <c r="BB7" s="120">
        <v>103</v>
      </c>
      <c r="BC7" s="120">
        <v>102</v>
      </c>
      <c r="BD7" s="120">
        <v>101</v>
      </c>
      <c r="BE7" s="120">
        <v>100</v>
      </c>
      <c r="BF7" s="120">
        <v>99</v>
      </c>
      <c r="BG7" s="120">
        <v>98</v>
      </c>
      <c r="BH7" s="120">
        <v>97</v>
      </c>
      <c r="BI7" s="120">
        <v>96</v>
      </c>
      <c r="BJ7" s="120">
        <v>95</v>
      </c>
      <c r="BK7" s="120">
        <v>94</v>
      </c>
      <c r="BL7" s="120">
        <v>93</v>
      </c>
      <c r="BM7" s="120">
        <v>92</v>
      </c>
      <c r="BN7" s="120">
        <v>91</v>
      </c>
      <c r="BO7" s="120">
        <v>90</v>
      </c>
      <c r="BP7" s="120">
        <v>89</v>
      </c>
      <c r="BQ7" s="120">
        <v>88</v>
      </c>
      <c r="BR7" s="120">
        <v>87</v>
      </c>
      <c r="BS7" s="120">
        <v>86</v>
      </c>
      <c r="BT7" s="120">
        <v>85</v>
      </c>
      <c r="BU7" s="120">
        <v>84</v>
      </c>
      <c r="BV7" s="120">
        <v>83</v>
      </c>
      <c r="BW7" s="120">
        <v>82</v>
      </c>
      <c r="BX7" s="120">
        <v>81</v>
      </c>
      <c r="BY7" s="120">
        <v>80</v>
      </c>
      <c r="BZ7" s="120">
        <v>79</v>
      </c>
      <c r="CA7" s="120">
        <v>78</v>
      </c>
      <c r="CB7" s="120">
        <v>77</v>
      </c>
      <c r="CC7" s="120">
        <v>76</v>
      </c>
      <c r="CD7" s="120">
        <v>75</v>
      </c>
      <c r="CE7" s="120">
        <v>74</v>
      </c>
      <c r="CF7" s="120">
        <v>73</v>
      </c>
      <c r="CG7" s="120">
        <v>72</v>
      </c>
      <c r="CH7" s="120">
        <v>71</v>
      </c>
      <c r="CI7" s="120">
        <v>70</v>
      </c>
      <c r="CJ7" s="120">
        <v>69</v>
      </c>
      <c r="CK7" s="120">
        <v>68</v>
      </c>
      <c r="CL7" s="120">
        <v>67</v>
      </c>
      <c r="CM7" s="120">
        <v>66</v>
      </c>
      <c r="CN7" s="120">
        <v>65</v>
      </c>
      <c r="CO7" s="120">
        <v>64</v>
      </c>
      <c r="CP7" s="120">
        <v>63</v>
      </c>
      <c r="CQ7" s="120">
        <v>62</v>
      </c>
      <c r="CR7" s="120">
        <v>61</v>
      </c>
      <c r="CS7" s="120">
        <v>60</v>
      </c>
      <c r="CT7" s="120">
        <v>59</v>
      </c>
      <c r="CU7" s="120">
        <v>58</v>
      </c>
      <c r="CV7" s="120">
        <v>57</v>
      </c>
      <c r="CW7" s="120">
        <v>56</v>
      </c>
      <c r="CX7" s="120">
        <v>55</v>
      </c>
      <c r="CY7" s="120">
        <v>54</v>
      </c>
      <c r="CZ7" s="120">
        <v>53</v>
      </c>
      <c r="DA7" s="120">
        <v>52</v>
      </c>
      <c r="DB7" s="120">
        <v>51</v>
      </c>
      <c r="DC7" s="120">
        <v>50</v>
      </c>
      <c r="DD7" s="120">
        <v>49</v>
      </c>
      <c r="DE7" s="120">
        <v>48</v>
      </c>
      <c r="DF7" s="120">
        <v>47</v>
      </c>
      <c r="DG7" s="120">
        <v>46</v>
      </c>
      <c r="DH7" s="120">
        <v>45</v>
      </c>
      <c r="DI7" s="120">
        <v>44</v>
      </c>
      <c r="DJ7" s="120">
        <v>43</v>
      </c>
      <c r="DK7" s="120">
        <v>42</v>
      </c>
      <c r="DL7" s="120">
        <v>41</v>
      </c>
      <c r="DM7" s="120">
        <v>40</v>
      </c>
      <c r="DN7" s="120">
        <v>39</v>
      </c>
      <c r="DO7" s="120">
        <v>38</v>
      </c>
      <c r="DP7" s="120">
        <v>37</v>
      </c>
      <c r="DQ7" s="120">
        <v>36</v>
      </c>
      <c r="DR7" s="120">
        <v>35</v>
      </c>
      <c r="DS7" s="120">
        <v>34</v>
      </c>
      <c r="DT7" s="120">
        <v>33</v>
      </c>
      <c r="DU7" s="120">
        <v>32</v>
      </c>
      <c r="DV7" s="120">
        <v>31</v>
      </c>
      <c r="DW7" s="120">
        <v>30</v>
      </c>
      <c r="DX7" s="120">
        <v>29</v>
      </c>
      <c r="DY7" s="120">
        <v>28</v>
      </c>
      <c r="DZ7" s="120">
        <v>27</v>
      </c>
      <c r="EA7" s="120">
        <v>26</v>
      </c>
      <c r="EB7" s="120">
        <v>25</v>
      </c>
      <c r="EC7" s="120">
        <v>24</v>
      </c>
      <c r="ED7" s="120">
        <v>23</v>
      </c>
      <c r="EE7" s="120">
        <v>22</v>
      </c>
      <c r="EF7" s="120">
        <v>21</v>
      </c>
      <c r="EG7" s="120">
        <v>20</v>
      </c>
      <c r="EH7" s="120">
        <v>19</v>
      </c>
      <c r="EI7" s="120">
        <v>18</v>
      </c>
      <c r="EJ7" s="120">
        <v>17</v>
      </c>
      <c r="EK7" s="120">
        <v>16</v>
      </c>
      <c r="EL7" s="120">
        <v>15</v>
      </c>
      <c r="EM7" s="120">
        <v>14</v>
      </c>
      <c r="EN7" s="120">
        <v>13</v>
      </c>
      <c r="EO7" s="120">
        <v>12</v>
      </c>
      <c r="EP7" s="120">
        <v>11</v>
      </c>
      <c r="EQ7" s="120">
        <v>10</v>
      </c>
      <c r="ER7" s="120">
        <v>9</v>
      </c>
      <c r="ES7" s="120">
        <v>8</v>
      </c>
      <c r="ET7" s="120">
        <v>7</v>
      </c>
      <c r="EU7" s="120">
        <v>6</v>
      </c>
      <c r="EV7" s="120">
        <v>5</v>
      </c>
      <c r="EW7" s="120">
        <v>4</v>
      </c>
      <c r="EX7" s="120">
        <v>3</v>
      </c>
      <c r="EY7" s="120">
        <v>2</v>
      </c>
      <c r="EZ7" s="120">
        <v>1</v>
      </c>
    </row>
    <row r="8" spans="1:161" s="146" customFormat="1" ht="24.75" customHeight="1">
      <c r="A8" s="121"/>
      <c r="B8" s="121"/>
      <c r="C8" s="122"/>
      <c r="D8" s="123"/>
      <c r="E8" s="123"/>
      <c r="F8" s="124"/>
      <c r="G8" s="125">
        <f aca="true" t="shared" si="2" ref="G8:G73">IF(D8="NA","NA",IF(AND(D8&gt;0,E8&gt;0,MAX(R8,S8)=0),"000",IF(AND(D8=0,A8=0),"",IF(MAX(R8,S8)&gt;0,MAX(R8,S8),""))))</f>
      </c>
      <c r="H8" s="126"/>
      <c r="I8" s="127">
        <f>IF(AND(H8=0,J8=0),"",IF(ISERROR(-FV(K8,$B$4-C8,,H8)*(G8/D8)),"",-FV(K8,$B$4-C8,,H8)*(G8/D8)))</f>
      </c>
      <c r="J8" s="128"/>
      <c r="K8" s="129"/>
      <c r="L8" s="130">
        <f>IF(D8="NA","NA",IF(G8="","",IF(J8&gt;0,J8-(J8*(G8/D8)),IF(AND(J8=0,K8&gt;0),-FV(K8,($B$4-C8),,H8)*(100%-(G8/D8)),H8-(H8*(G8/D8))))))</f>
      </c>
      <c r="M8" s="131"/>
      <c r="N8" s="130">
        <f aca="true" t="shared" si="3" ref="N8:N71">IF(D8="NA",H8-M8,IF(AND($B$4=C8,OR(H8&gt;0,J8&gt;0)),MAX(H8,J8)-M8,IF(OR((G8=""),L8=0),"",IF(AND(J8=0,K8=0,I8&gt;0,I8-M8&gt;0),I8-M8,IF(AND(J8=0,K8&gt;0,-FV(K8,$B$4-C8,,H8)-L8-M8&gt;0),-FV(K8,$B$4-C8,,H8)-L8-M8,IF(AND(J8&gt;0,J8-L8-M8&gt;0),J8-L8-M8,0))))))</f>
      </c>
      <c r="O8" s="132"/>
      <c r="P8" s="133"/>
      <c r="Q8" s="134">
        <f aca="true" t="shared" si="4" ref="Q8:Q71">IF(G8="NA",N8,IF(G8="","",IF(AND(O8&gt;0,V8&gt;0),V8,IF(AND(J8&gt;0,O8=0),-FV(K8,G8,,J8),IF(AND(J8=0,H8&gt;0,K8&gt;0),-FV(K8,D8,,H8),"")))))</f>
      </c>
      <c r="R8" s="135">
        <f>IF(AND(E8=1,C8&gt;0),(D8-($B$4-C8)),IF(AND(E8&gt;0,E8=2),(D8-($B$4-C8))*'A - Condition &amp; Criticality'!$E$6,IF(AND(E8&gt;0,E8=3),(D8-($B$4-C8))*'A - Condition &amp; Criticality'!$E$7,IF(AND(E8&gt;0,E8=4),(D8-($B$4-C8))*'A - Condition &amp; Criticality'!$E$8,IF(AND(E8&gt;0,E8=5),(D8-($B$4-C8))*'A - Condition &amp; Criticality'!$E$9,IF(AND(E8&gt;0,E8=6),(D8-($B$4-C8))*'A - Condition &amp; Criticality'!$E$10,IF(AND(E8&gt;0,E8=7),(D8-($B$4-C8))*'A - Condition &amp; Criticality'!$E$11,0)))))))</f>
        <v>0</v>
      </c>
      <c r="S8" s="135">
        <f>IF(AND(E8&gt;0,E8=8),(D8-($B$4-C8))*'A - Condition &amp; Criticality'!$E$12,IF(AND(E8&gt;0,E8=9),(D8-($B$4-C8))*'A - Condition &amp; Criticality'!$E$13,IF(E8=10,0,0)))</f>
        <v>0</v>
      </c>
      <c r="T8" s="136">
        <f aca="true" t="shared" si="5" ref="T8:T39">IF(AND(NOT(G8=""),O8&gt;0,V8&gt;0),G8,"")</f>
      </c>
      <c r="U8" s="137">
        <f aca="true" t="shared" si="6" ref="U8:U39">P8</f>
        <v>0</v>
      </c>
      <c r="V8" s="138">
        <f aca="true" t="shared" si="7" ref="V8:V39">IF(AND(NOT(G8=""),W8&gt;0,O8&gt;0),W8,0)</f>
        <v>0</v>
      </c>
      <c r="W8" s="138">
        <f aca="true" t="shared" si="8" ref="W8:W39">IF(G8="",0,IF(AND(NOT(I8=""),J8=0),-FV(K8,D8,,H8),IF(J8&gt;0,-FV(K8,G8,,J8),0)))</f>
        <v>0</v>
      </c>
      <c r="X8" s="139">
        <f>IF($M$3&gt;=SUM(AD8:$AD$132),0,IF(Y8&gt;=AD8,0,-PMT(AE8/12,(AB8)*12,0,(AD8-Y8))/$H$1))</f>
        <v>0</v>
      </c>
      <c r="Y8" s="138" t="e">
        <f>IF(Y9&gt;AD9,(-FV(AE8,(AB8-AB9),0,(Y9-AD9)))+-FV(AE8/12,(AB8-AB9)*12,SUM($X9:X$132)*$H$1),-FV(AE8/12,(AB8-AB9)*12,SUM(X9:$X$132)*$H$1,AC8))</f>
        <v>#N/A</v>
      </c>
      <c r="Z8" s="138">
        <f>IF(AND(AD8&gt;0,SUM($AD$8:AD$8)=0,Y7&gt;0),Y7,0)</f>
        <v>0</v>
      </c>
      <c r="AA8" s="140" t="b">
        <f>IF(AND(X8&gt;0,SUM($X7:X$8)=0),AB8)</f>
        <v>0</v>
      </c>
      <c r="AB8" s="141">
        <f aca="true" t="shared" si="9" ref="AB8:AB71">IF(FC8&gt;0,SMALL($T$8:$T$132,FB8),AB9)</f>
        <v>0</v>
      </c>
      <c r="AC8" s="141">
        <f>IF(AND($M$3&gt;SUM(AD9:$AD$132),$M$3&lt;SUM(AD8:$AD$132)),$M$3-SUM(AD9:$AD$132),0)</f>
        <v>0</v>
      </c>
      <c r="AD8" s="142">
        <f aca="true" t="shared" si="10" ref="AD8:AD71">IF(AB8=FC8,FD8,0)</f>
        <v>0</v>
      </c>
      <c r="AE8" s="143" t="e">
        <f aca="true" t="shared" si="11" ref="AE8:AE56">INDEX($T$8:$U$132,MATCH(AB8,$T$8:$T$132,0),2)</f>
        <v>#N/A</v>
      </c>
      <c r="AF8" s="142">
        <f aca="true" t="shared" si="12" ref="AF8:CQ8">IF(AND(NOT(AF$6=AG$6),$T8=AF$6),$V8,0)</f>
        <v>0</v>
      </c>
      <c r="AG8" s="142">
        <f t="shared" si="12"/>
        <v>0</v>
      </c>
      <c r="AH8" s="142">
        <f t="shared" si="12"/>
        <v>0</v>
      </c>
      <c r="AI8" s="142">
        <f t="shared" si="12"/>
        <v>0</v>
      </c>
      <c r="AJ8" s="142">
        <f t="shared" si="12"/>
        <v>0</v>
      </c>
      <c r="AK8" s="142">
        <f t="shared" si="12"/>
        <v>0</v>
      </c>
      <c r="AL8" s="142">
        <f t="shared" si="12"/>
        <v>0</v>
      </c>
      <c r="AM8" s="142">
        <f t="shared" si="12"/>
        <v>0</v>
      </c>
      <c r="AN8" s="142">
        <f t="shared" si="12"/>
        <v>0</v>
      </c>
      <c r="AO8" s="142">
        <f t="shared" si="12"/>
        <v>0</v>
      </c>
      <c r="AP8" s="142">
        <f t="shared" si="12"/>
        <v>0</v>
      </c>
      <c r="AQ8" s="142">
        <f t="shared" si="12"/>
        <v>0</v>
      </c>
      <c r="AR8" s="142">
        <f t="shared" si="12"/>
        <v>0</v>
      </c>
      <c r="AS8" s="142">
        <f t="shared" si="12"/>
        <v>0</v>
      </c>
      <c r="AT8" s="142">
        <f t="shared" si="12"/>
        <v>0</v>
      </c>
      <c r="AU8" s="142">
        <f t="shared" si="12"/>
        <v>0</v>
      </c>
      <c r="AV8" s="142">
        <f t="shared" si="12"/>
        <v>0</v>
      </c>
      <c r="AW8" s="142">
        <f t="shared" si="12"/>
        <v>0</v>
      </c>
      <c r="AX8" s="142">
        <f t="shared" si="12"/>
        <v>0</v>
      </c>
      <c r="AY8" s="142">
        <f t="shared" si="12"/>
        <v>0</v>
      </c>
      <c r="AZ8" s="142">
        <f t="shared" si="12"/>
        <v>0</v>
      </c>
      <c r="BA8" s="142">
        <f t="shared" si="12"/>
        <v>0</v>
      </c>
      <c r="BB8" s="142">
        <f t="shared" si="12"/>
        <v>0</v>
      </c>
      <c r="BC8" s="142">
        <f t="shared" si="12"/>
        <v>0</v>
      </c>
      <c r="BD8" s="142">
        <f t="shared" si="12"/>
        <v>0</v>
      </c>
      <c r="BE8" s="142">
        <f t="shared" si="12"/>
        <v>0</v>
      </c>
      <c r="BF8" s="142">
        <f t="shared" si="12"/>
        <v>0</v>
      </c>
      <c r="BG8" s="142">
        <f t="shared" si="12"/>
        <v>0</v>
      </c>
      <c r="BH8" s="142">
        <f t="shared" si="12"/>
        <v>0</v>
      </c>
      <c r="BI8" s="142">
        <f t="shared" si="12"/>
        <v>0</v>
      </c>
      <c r="BJ8" s="142">
        <f t="shared" si="12"/>
        <v>0</v>
      </c>
      <c r="BK8" s="142">
        <f t="shared" si="12"/>
        <v>0</v>
      </c>
      <c r="BL8" s="142">
        <f t="shared" si="12"/>
        <v>0</v>
      </c>
      <c r="BM8" s="142">
        <f t="shared" si="12"/>
        <v>0</v>
      </c>
      <c r="BN8" s="142">
        <f t="shared" si="12"/>
        <v>0</v>
      </c>
      <c r="BO8" s="142">
        <f t="shared" si="12"/>
        <v>0</v>
      </c>
      <c r="BP8" s="142">
        <f t="shared" si="12"/>
        <v>0</v>
      </c>
      <c r="BQ8" s="142">
        <f t="shared" si="12"/>
        <v>0</v>
      </c>
      <c r="BR8" s="142">
        <f t="shared" si="12"/>
        <v>0</v>
      </c>
      <c r="BS8" s="142">
        <f t="shared" si="12"/>
        <v>0</v>
      </c>
      <c r="BT8" s="142">
        <f t="shared" si="12"/>
        <v>0</v>
      </c>
      <c r="BU8" s="142">
        <f t="shared" si="12"/>
        <v>0</v>
      </c>
      <c r="BV8" s="142">
        <f t="shared" si="12"/>
        <v>0</v>
      </c>
      <c r="BW8" s="142">
        <f t="shared" si="12"/>
        <v>0</v>
      </c>
      <c r="BX8" s="142">
        <f t="shared" si="12"/>
        <v>0</v>
      </c>
      <c r="BY8" s="142">
        <f t="shared" si="12"/>
        <v>0</v>
      </c>
      <c r="BZ8" s="142">
        <f t="shared" si="12"/>
        <v>0</v>
      </c>
      <c r="CA8" s="142">
        <f t="shared" si="12"/>
        <v>0</v>
      </c>
      <c r="CB8" s="142">
        <f t="shared" si="12"/>
        <v>0</v>
      </c>
      <c r="CC8" s="142">
        <f t="shared" si="12"/>
        <v>0</v>
      </c>
      <c r="CD8" s="142">
        <f t="shared" si="12"/>
        <v>0</v>
      </c>
      <c r="CE8" s="142">
        <f t="shared" si="12"/>
        <v>0</v>
      </c>
      <c r="CF8" s="142">
        <f t="shared" si="12"/>
        <v>0</v>
      </c>
      <c r="CG8" s="142">
        <f t="shared" si="12"/>
        <v>0</v>
      </c>
      <c r="CH8" s="142">
        <f t="shared" si="12"/>
        <v>0</v>
      </c>
      <c r="CI8" s="142">
        <f t="shared" si="12"/>
        <v>0</v>
      </c>
      <c r="CJ8" s="142">
        <f t="shared" si="12"/>
        <v>0</v>
      </c>
      <c r="CK8" s="142">
        <f t="shared" si="12"/>
        <v>0</v>
      </c>
      <c r="CL8" s="142">
        <f t="shared" si="12"/>
        <v>0</v>
      </c>
      <c r="CM8" s="142">
        <f t="shared" si="12"/>
        <v>0</v>
      </c>
      <c r="CN8" s="142">
        <f t="shared" si="12"/>
        <v>0</v>
      </c>
      <c r="CO8" s="142">
        <f t="shared" si="12"/>
        <v>0</v>
      </c>
      <c r="CP8" s="142">
        <f t="shared" si="12"/>
        <v>0</v>
      </c>
      <c r="CQ8" s="142">
        <f t="shared" si="12"/>
        <v>0</v>
      </c>
      <c r="CR8" s="142">
        <f aca="true" t="shared" si="13" ref="CR8:EX8">IF(AND(NOT(CR$6=CS$6),$T8=CR$6),$V8,0)</f>
        <v>0</v>
      </c>
      <c r="CS8" s="142">
        <f t="shared" si="13"/>
        <v>0</v>
      </c>
      <c r="CT8" s="142">
        <f t="shared" si="13"/>
        <v>0</v>
      </c>
      <c r="CU8" s="142">
        <f t="shared" si="13"/>
        <v>0</v>
      </c>
      <c r="CV8" s="142">
        <f t="shared" si="13"/>
        <v>0</v>
      </c>
      <c r="CW8" s="142">
        <f t="shared" si="13"/>
        <v>0</v>
      </c>
      <c r="CX8" s="142">
        <f t="shared" si="13"/>
        <v>0</v>
      </c>
      <c r="CY8" s="142">
        <f t="shared" si="13"/>
        <v>0</v>
      </c>
      <c r="CZ8" s="142">
        <f t="shared" si="13"/>
        <v>0</v>
      </c>
      <c r="DA8" s="142">
        <f t="shared" si="13"/>
        <v>0</v>
      </c>
      <c r="DB8" s="142">
        <f t="shared" si="13"/>
        <v>0</v>
      </c>
      <c r="DC8" s="142">
        <f t="shared" si="13"/>
        <v>0</v>
      </c>
      <c r="DD8" s="142">
        <f t="shared" si="13"/>
        <v>0</v>
      </c>
      <c r="DE8" s="142">
        <f t="shared" si="13"/>
        <v>0</v>
      </c>
      <c r="DF8" s="142">
        <f t="shared" si="13"/>
        <v>0</v>
      </c>
      <c r="DG8" s="142">
        <f t="shared" si="13"/>
        <v>0</v>
      </c>
      <c r="DH8" s="142">
        <f t="shared" si="13"/>
        <v>0</v>
      </c>
      <c r="DI8" s="142">
        <f t="shared" si="13"/>
        <v>0</v>
      </c>
      <c r="DJ8" s="142">
        <f t="shared" si="13"/>
        <v>0</v>
      </c>
      <c r="DK8" s="142">
        <f t="shared" si="13"/>
        <v>0</v>
      </c>
      <c r="DL8" s="142">
        <f t="shared" si="13"/>
        <v>0</v>
      </c>
      <c r="DM8" s="142">
        <f t="shared" si="13"/>
        <v>0</v>
      </c>
      <c r="DN8" s="142">
        <f t="shared" si="13"/>
        <v>0</v>
      </c>
      <c r="DO8" s="142">
        <f t="shared" si="13"/>
        <v>0</v>
      </c>
      <c r="DP8" s="142">
        <f t="shared" si="13"/>
        <v>0</v>
      </c>
      <c r="DQ8" s="142">
        <f t="shared" si="13"/>
        <v>0</v>
      </c>
      <c r="DR8" s="142">
        <f t="shared" si="13"/>
        <v>0</v>
      </c>
      <c r="DS8" s="142">
        <f t="shared" si="13"/>
        <v>0</v>
      </c>
      <c r="DT8" s="142">
        <f t="shared" si="13"/>
        <v>0</v>
      </c>
      <c r="DU8" s="142">
        <f t="shared" si="13"/>
        <v>0</v>
      </c>
      <c r="DV8" s="142">
        <f t="shared" si="13"/>
        <v>0</v>
      </c>
      <c r="DW8" s="142">
        <f t="shared" si="13"/>
        <v>0</v>
      </c>
      <c r="DX8" s="142">
        <f t="shared" si="13"/>
        <v>0</v>
      </c>
      <c r="DY8" s="142">
        <f t="shared" si="13"/>
        <v>0</v>
      </c>
      <c r="DZ8" s="142">
        <f t="shared" si="13"/>
        <v>0</v>
      </c>
      <c r="EA8" s="142">
        <f t="shared" si="13"/>
        <v>0</v>
      </c>
      <c r="EB8" s="142">
        <f t="shared" si="13"/>
        <v>0</v>
      </c>
      <c r="EC8" s="142">
        <f t="shared" si="13"/>
        <v>0</v>
      </c>
      <c r="ED8" s="142">
        <f t="shared" si="13"/>
        <v>0</v>
      </c>
      <c r="EE8" s="142">
        <f t="shared" si="13"/>
        <v>0</v>
      </c>
      <c r="EF8" s="142">
        <f t="shared" si="13"/>
        <v>0</v>
      </c>
      <c r="EG8" s="142">
        <f t="shared" si="13"/>
        <v>0</v>
      </c>
      <c r="EH8" s="142">
        <f t="shared" si="13"/>
        <v>0</v>
      </c>
      <c r="EI8" s="142">
        <f t="shared" si="13"/>
        <v>0</v>
      </c>
      <c r="EJ8" s="142">
        <f t="shared" si="13"/>
        <v>0</v>
      </c>
      <c r="EK8" s="142">
        <f t="shared" si="13"/>
        <v>0</v>
      </c>
      <c r="EL8" s="142">
        <f t="shared" si="13"/>
        <v>0</v>
      </c>
      <c r="EM8" s="142">
        <f t="shared" si="13"/>
        <v>0</v>
      </c>
      <c r="EN8" s="142">
        <f t="shared" si="13"/>
        <v>0</v>
      </c>
      <c r="EO8" s="142">
        <f t="shared" si="13"/>
        <v>0</v>
      </c>
      <c r="EP8" s="142">
        <f t="shared" si="13"/>
        <v>0</v>
      </c>
      <c r="EQ8" s="142">
        <f t="shared" si="13"/>
        <v>0</v>
      </c>
      <c r="ER8" s="142">
        <f t="shared" si="13"/>
        <v>0</v>
      </c>
      <c r="ES8" s="142">
        <f t="shared" si="13"/>
        <v>0</v>
      </c>
      <c r="ET8" s="142">
        <f t="shared" si="13"/>
        <v>0</v>
      </c>
      <c r="EU8" s="142">
        <f t="shared" si="13"/>
        <v>0</v>
      </c>
      <c r="EV8" s="142">
        <f t="shared" si="13"/>
        <v>0</v>
      </c>
      <c r="EW8" s="142">
        <f t="shared" si="13"/>
        <v>0</v>
      </c>
      <c r="EX8" s="142">
        <f t="shared" si="13"/>
        <v>0</v>
      </c>
      <c r="EY8" s="142">
        <f>IF(AND(NOT(EY$6=EZ$6),$T8=EY$6),$V8,0)</f>
        <v>0</v>
      </c>
      <c r="EZ8" s="144">
        <f aca="true" t="shared" si="14" ref="EZ8:EZ39">IF($T8=EZ$6,$V8,0)</f>
        <v>0</v>
      </c>
      <c r="FA8" s="141">
        <f>IF(AND($M$3&gt;SUM(Q9:$Q$132),$M$3&lt;SUM(Q8:$Q$132)),$M$3-SUM(Q9:$Q$132),0)</f>
        <v>0</v>
      </c>
      <c r="FB8" s="120">
        <v>125</v>
      </c>
      <c r="FC8" s="145">
        <f>AF6</f>
        <v>0</v>
      </c>
      <c r="FD8" s="145">
        <f>AF133</f>
        <v>0</v>
      </c>
      <c r="FE8" s="141" t="str">
        <f aca="true" t="shared" si="15" ref="FE8:FE71">IF(AND(FD8&gt;0,AC8&lt;=FD8,AC7=0),FC8,"x")</f>
        <v>x</v>
      </c>
    </row>
    <row r="9" spans="1:161" s="146" customFormat="1" ht="24.75" customHeight="1">
      <c r="A9" s="121"/>
      <c r="B9" s="121"/>
      <c r="C9" s="122"/>
      <c r="D9" s="123"/>
      <c r="E9" s="123"/>
      <c r="F9" s="124"/>
      <c r="G9" s="125">
        <f t="shared" si="2"/>
      </c>
      <c r="H9" s="126"/>
      <c r="I9" s="127">
        <f>IF(AND(H9=0,J9=0),"",IF(ISERROR(-FV(K9,$B$4-C9,,H9)*(G9/D9)),"",-FV(K9,$B$4-C9,,H9)*(G9/D9)))</f>
      </c>
      <c r="J9" s="128"/>
      <c r="K9" s="129"/>
      <c r="L9" s="130">
        <f>IF(D9="NA","NA",IF(G9="","",IF(J9&gt;0,J9-(J9*(G9/D9)),IF(AND(J9=0,K9&gt;0),-FV(K9,($B$4-C9),,H9)*(100%-(G9/D9)),H9-(H9*(G9/D9))))))</f>
      </c>
      <c r="M9" s="131"/>
      <c r="N9" s="130">
        <f t="shared" si="3"/>
      </c>
      <c r="O9" s="132"/>
      <c r="P9" s="133"/>
      <c r="Q9" s="134">
        <f t="shared" si="4"/>
      </c>
      <c r="R9" s="135">
        <f>IF(AND(E9=1,C9&gt;0),(D9-($B$4-C9)),IF(AND(E9&gt;0,E9=2),(D9-($B$4-C9))*'A - Condition &amp; Criticality'!$E$6,IF(AND(E9&gt;0,E9=3),(D9-($B$4-C9))*'A - Condition &amp; Criticality'!$E$7,IF(AND(E9&gt;0,E9=4),(D9-($B$4-C9))*'A - Condition &amp; Criticality'!$E$8,IF(AND(E9&gt;0,E9=5),(D9-($B$4-C9))*'A - Condition &amp; Criticality'!$E$9,IF(AND(E9&gt;0,E9=6),(D9-($B$4-C9))*'A - Condition &amp; Criticality'!$E$10,IF(AND(E9&gt;0,E9=7),(D9-($B$4-C9))*'A - Condition &amp; Criticality'!$E$11,0)))))))</f>
        <v>0</v>
      </c>
      <c r="S9" s="135">
        <f>IF(AND(E9&gt;0,E9=8),(D9-($B$4-C9))*'A - Condition &amp; Criticality'!$E$12,IF(AND(E9&gt;0,E9=9),(D9-($B$4-C9))*'A - Condition &amp; Criticality'!$E$13,IF(E9=10,0,0)))</f>
        <v>0</v>
      </c>
      <c r="T9" s="136">
        <f t="shared" si="5"/>
      </c>
      <c r="U9" s="137">
        <f t="shared" si="6"/>
        <v>0</v>
      </c>
      <c r="V9" s="138">
        <f t="shared" si="7"/>
        <v>0</v>
      </c>
      <c r="W9" s="138">
        <f t="shared" si="8"/>
        <v>0</v>
      </c>
      <c r="X9" s="139">
        <f>IF($M$3&gt;=SUM(AD9:$AD$132),0,IF(Y9&gt;=AD9,0,-PMT(AE9/12,(AB9)*12,0,(AD9-Y9))/$H$1))</f>
        <v>0</v>
      </c>
      <c r="Y9" s="138" t="e">
        <f>IF(Y10&gt;AD10,(-FV(AE9,(AB9-AB10),0,(Y10-AD10)))+-FV(AE9/12,(AB9-AB10)*12,SUM($X10:X$132)*$H$1),-FV(AE9/12,(AB9-AB10)*12,SUM(X10:$X$132)*$H$1,AC9))</f>
        <v>#N/A</v>
      </c>
      <c r="Z9" s="138" t="e">
        <f>IF(AND(AD9&gt;0,SUM($AD$8:AD8)=0,Y8&gt;0),Y8,0)</f>
        <v>#N/A</v>
      </c>
      <c r="AA9" s="140" t="b">
        <f>IF(AND(X9&gt;0,SUM($X$8:X8)=0),AB9)</f>
        <v>0</v>
      </c>
      <c r="AB9" s="141">
        <f t="shared" si="9"/>
        <v>0</v>
      </c>
      <c r="AC9" s="141">
        <f>IF(AND($M$3&gt;SUM(AD10:$AD$132),$M$3&lt;SUM(AD9:$AD$132)),$M$3-SUM(AD10:$AD$132),0)</f>
        <v>0</v>
      </c>
      <c r="AD9" s="142">
        <f t="shared" si="10"/>
        <v>0</v>
      </c>
      <c r="AE9" s="143" t="e">
        <f t="shared" si="11"/>
        <v>#N/A</v>
      </c>
      <c r="AF9" s="142">
        <f aca="true" t="shared" si="16" ref="AF9:CQ9">IF(AND(NOT(AF$6=AG$6),$T9=AF$6),$V9,0)</f>
        <v>0</v>
      </c>
      <c r="AG9" s="142">
        <f t="shared" si="16"/>
        <v>0</v>
      </c>
      <c r="AH9" s="142">
        <f t="shared" si="16"/>
        <v>0</v>
      </c>
      <c r="AI9" s="142">
        <f t="shared" si="16"/>
        <v>0</v>
      </c>
      <c r="AJ9" s="142">
        <f t="shared" si="16"/>
        <v>0</v>
      </c>
      <c r="AK9" s="142">
        <f t="shared" si="16"/>
        <v>0</v>
      </c>
      <c r="AL9" s="142">
        <f t="shared" si="16"/>
        <v>0</v>
      </c>
      <c r="AM9" s="142">
        <f t="shared" si="16"/>
        <v>0</v>
      </c>
      <c r="AN9" s="142">
        <f t="shared" si="16"/>
        <v>0</v>
      </c>
      <c r="AO9" s="142">
        <f t="shared" si="16"/>
        <v>0</v>
      </c>
      <c r="AP9" s="142">
        <f t="shared" si="16"/>
        <v>0</v>
      </c>
      <c r="AQ9" s="142">
        <f t="shared" si="16"/>
        <v>0</v>
      </c>
      <c r="AR9" s="142">
        <f t="shared" si="16"/>
        <v>0</v>
      </c>
      <c r="AS9" s="142">
        <f t="shared" si="16"/>
        <v>0</v>
      </c>
      <c r="AT9" s="142">
        <f t="shared" si="16"/>
        <v>0</v>
      </c>
      <c r="AU9" s="142">
        <f t="shared" si="16"/>
        <v>0</v>
      </c>
      <c r="AV9" s="142">
        <f t="shared" si="16"/>
        <v>0</v>
      </c>
      <c r="AW9" s="142">
        <f t="shared" si="16"/>
        <v>0</v>
      </c>
      <c r="AX9" s="142">
        <f t="shared" si="16"/>
        <v>0</v>
      </c>
      <c r="AY9" s="142">
        <f t="shared" si="16"/>
        <v>0</v>
      </c>
      <c r="AZ9" s="142">
        <f t="shared" si="16"/>
        <v>0</v>
      </c>
      <c r="BA9" s="142">
        <f t="shared" si="16"/>
        <v>0</v>
      </c>
      <c r="BB9" s="142">
        <f t="shared" si="16"/>
        <v>0</v>
      </c>
      <c r="BC9" s="142">
        <f t="shared" si="16"/>
        <v>0</v>
      </c>
      <c r="BD9" s="142">
        <f t="shared" si="16"/>
        <v>0</v>
      </c>
      <c r="BE9" s="142">
        <f t="shared" si="16"/>
        <v>0</v>
      </c>
      <c r="BF9" s="142">
        <f t="shared" si="16"/>
        <v>0</v>
      </c>
      <c r="BG9" s="142">
        <f t="shared" si="16"/>
        <v>0</v>
      </c>
      <c r="BH9" s="142">
        <f t="shared" si="16"/>
        <v>0</v>
      </c>
      <c r="BI9" s="142">
        <f t="shared" si="16"/>
        <v>0</v>
      </c>
      <c r="BJ9" s="142">
        <f t="shared" si="16"/>
        <v>0</v>
      </c>
      <c r="BK9" s="142">
        <f t="shared" si="16"/>
        <v>0</v>
      </c>
      <c r="BL9" s="142">
        <f t="shared" si="16"/>
        <v>0</v>
      </c>
      <c r="BM9" s="142">
        <f t="shared" si="16"/>
        <v>0</v>
      </c>
      <c r="BN9" s="142">
        <f t="shared" si="16"/>
        <v>0</v>
      </c>
      <c r="BO9" s="142">
        <f t="shared" si="16"/>
        <v>0</v>
      </c>
      <c r="BP9" s="142">
        <f t="shared" si="16"/>
        <v>0</v>
      </c>
      <c r="BQ9" s="142">
        <f t="shared" si="16"/>
        <v>0</v>
      </c>
      <c r="BR9" s="142">
        <f t="shared" si="16"/>
        <v>0</v>
      </c>
      <c r="BS9" s="142">
        <f t="shared" si="16"/>
        <v>0</v>
      </c>
      <c r="BT9" s="142">
        <f t="shared" si="16"/>
        <v>0</v>
      </c>
      <c r="BU9" s="142">
        <f t="shared" si="16"/>
        <v>0</v>
      </c>
      <c r="BV9" s="142">
        <f t="shared" si="16"/>
        <v>0</v>
      </c>
      <c r="BW9" s="142">
        <f t="shared" si="16"/>
        <v>0</v>
      </c>
      <c r="BX9" s="142">
        <f t="shared" si="16"/>
        <v>0</v>
      </c>
      <c r="BY9" s="142">
        <f t="shared" si="16"/>
        <v>0</v>
      </c>
      <c r="BZ9" s="142">
        <f t="shared" si="16"/>
        <v>0</v>
      </c>
      <c r="CA9" s="142">
        <f t="shared" si="16"/>
        <v>0</v>
      </c>
      <c r="CB9" s="142">
        <f t="shared" si="16"/>
        <v>0</v>
      </c>
      <c r="CC9" s="142">
        <f t="shared" si="16"/>
        <v>0</v>
      </c>
      <c r="CD9" s="142">
        <f t="shared" si="16"/>
        <v>0</v>
      </c>
      <c r="CE9" s="142">
        <f t="shared" si="16"/>
        <v>0</v>
      </c>
      <c r="CF9" s="142">
        <f t="shared" si="16"/>
        <v>0</v>
      </c>
      <c r="CG9" s="142">
        <f t="shared" si="16"/>
        <v>0</v>
      </c>
      <c r="CH9" s="142">
        <f t="shared" si="16"/>
        <v>0</v>
      </c>
      <c r="CI9" s="142">
        <f t="shared" si="16"/>
        <v>0</v>
      </c>
      <c r="CJ9" s="142">
        <f t="shared" si="16"/>
        <v>0</v>
      </c>
      <c r="CK9" s="142">
        <f t="shared" si="16"/>
        <v>0</v>
      </c>
      <c r="CL9" s="142">
        <f t="shared" si="16"/>
        <v>0</v>
      </c>
      <c r="CM9" s="142">
        <f t="shared" si="16"/>
        <v>0</v>
      </c>
      <c r="CN9" s="142">
        <f t="shared" si="16"/>
        <v>0</v>
      </c>
      <c r="CO9" s="142">
        <f t="shared" si="16"/>
        <v>0</v>
      </c>
      <c r="CP9" s="142">
        <f t="shared" si="16"/>
        <v>0</v>
      </c>
      <c r="CQ9" s="142">
        <f t="shared" si="16"/>
        <v>0</v>
      </c>
      <c r="CR9" s="142">
        <f aca="true" t="shared" si="17" ref="CR9:EY9">IF(AND(NOT(CR$6=CS$6),$T9=CR$6),$V9,0)</f>
        <v>0</v>
      </c>
      <c r="CS9" s="142">
        <f t="shared" si="17"/>
        <v>0</v>
      </c>
      <c r="CT9" s="142">
        <f t="shared" si="17"/>
        <v>0</v>
      </c>
      <c r="CU9" s="142">
        <f t="shared" si="17"/>
        <v>0</v>
      </c>
      <c r="CV9" s="142">
        <f t="shared" si="17"/>
        <v>0</v>
      </c>
      <c r="CW9" s="142">
        <f t="shared" si="17"/>
        <v>0</v>
      </c>
      <c r="CX9" s="142">
        <f t="shared" si="17"/>
        <v>0</v>
      </c>
      <c r="CY9" s="142">
        <f t="shared" si="17"/>
        <v>0</v>
      </c>
      <c r="CZ9" s="142">
        <f t="shared" si="17"/>
        <v>0</v>
      </c>
      <c r="DA9" s="142">
        <f t="shared" si="17"/>
        <v>0</v>
      </c>
      <c r="DB9" s="142">
        <f t="shared" si="17"/>
        <v>0</v>
      </c>
      <c r="DC9" s="142">
        <f t="shared" si="17"/>
        <v>0</v>
      </c>
      <c r="DD9" s="142">
        <f t="shared" si="17"/>
        <v>0</v>
      </c>
      <c r="DE9" s="142">
        <f t="shared" si="17"/>
        <v>0</v>
      </c>
      <c r="DF9" s="142">
        <f t="shared" si="17"/>
        <v>0</v>
      </c>
      <c r="DG9" s="142">
        <f t="shared" si="17"/>
        <v>0</v>
      </c>
      <c r="DH9" s="142">
        <f t="shared" si="17"/>
        <v>0</v>
      </c>
      <c r="DI9" s="142">
        <f t="shared" si="17"/>
        <v>0</v>
      </c>
      <c r="DJ9" s="142">
        <f t="shared" si="17"/>
        <v>0</v>
      </c>
      <c r="DK9" s="142">
        <f t="shared" si="17"/>
        <v>0</v>
      </c>
      <c r="DL9" s="142">
        <f t="shared" si="17"/>
        <v>0</v>
      </c>
      <c r="DM9" s="142">
        <f t="shared" si="17"/>
        <v>0</v>
      </c>
      <c r="DN9" s="142">
        <f t="shared" si="17"/>
        <v>0</v>
      </c>
      <c r="DO9" s="142">
        <f t="shared" si="17"/>
        <v>0</v>
      </c>
      <c r="DP9" s="142">
        <f t="shared" si="17"/>
        <v>0</v>
      </c>
      <c r="DQ9" s="142">
        <f t="shared" si="17"/>
        <v>0</v>
      </c>
      <c r="DR9" s="142">
        <f t="shared" si="17"/>
        <v>0</v>
      </c>
      <c r="DS9" s="142">
        <f t="shared" si="17"/>
        <v>0</v>
      </c>
      <c r="DT9" s="142">
        <f t="shared" si="17"/>
        <v>0</v>
      </c>
      <c r="DU9" s="142">
        <f t="shared" si="17"/>
        <v>0</v>
      </c>
      <c r="DV9" s="142">
        <f t="shared" si="17"/>
        <v>0</v>
      </c>
      <c r="DW9" s="142">
        <f t="shared" si="17"/>
        <v>0</v>
      </c>
      <c r="DX9" s="142">
        <f t="shared" si="17"/>
        <v>0</v>
      </c>
      <c r="DY9" s="142">
        <f t="shared" si="17"/>
        <v>0</v>
      </c>
      <c r="DZ9" s="142">
        <f t="shared" si="17"/>
        <v>0</v>
      </c>
      <c r="EA9" s="142">
        <f t="shared" si="17"/>
        <v>0</v>
      </c>
      <c r="EB9" s="142">
        <f t="shared" si="17"/>
        <v>0</v>
      </c>
      <c r="EC9" s="142">
        <f t="shared" si="17"/>
        <v>0</v>
      </c>
      <c r="ED9" s="142">
        <f t="shared" si="17"/>
        <v>0</v>
      </c>
      <c r="EE9" s="142">
        <f t="shared" si="17"/>
        <v>0</v>
      </c>
      <c r="EF9" s="142">
        <f t="shared" si="17"/>
        <v>0</v>
      </c>
      <c r="EG9" s="142">
        <f t="shared" si="17"/>
        <v>0</v>
      </c>
      <c r="EH9" s="142">
        <f t="shared" si="17"/>
        <v>0</v>
      </c>
      <c r="EI9" s="142">
        <f t="shared" si="17"/>
        <v>0</v>
      </c>
      <c r="EJ9" s="142">
        <f t="shared" si="17"/>
        <v>0</v>
      </c>
      <c r="EK9" s="142">
        <f t="shared" si="17"/>
        <v>0</v>
      </c>
      <c r="EL9" s="142">
        <f t="shared" si="17"/>
        <v>0</v>
      </c>
      <c r="EM9" s="142">
        <f t="shared" si="17"/>
        <v>0</v>
      </c>
      <c r="EN9" s="142">
        <f t="shared" si="17"/>
        <v>0</v>
      </c>
      <c r="EO9" s="142">
        <f t="shared" si="17"/>
        <v>0</v>
      </c>
      <c r="EP9" s="142">
        <f t="shared" si="17"/>
        <v>0</v>
      </c>
      <c r="EQ9" s="142">
        <f t="shared" si="17"/>
        <v>0</v>
      </c>
      <c r="ER9" s="142">
        <f t="shared" si="17"/>
        <v>0</v>
      </c>
      <c r="ES9" s="142">
        <f t="shared" si="17"/>
        <v>0</v>
      </c>
      <c r="ET9" s="142">
        <f t="shared" si="17"/>
        <v>0</v>
      </c>
      <c r="EU9" s="142">
        <f t="shared" si="17"/>
        <v>0</v>
      </c>
      <c r="EV9" s="142">
        <f t="shared" si="17"/>
        <v>0</v>
      </c>
      <c r="EW9" s="142">
        <f t="shared" si="17"/>
        <v>0</v>
      </c>
      <c r="EX9" s="142">
        <f t="shared" si="17"/>
        <v>0</v>
      </c>
      <c r="EY9" s="142">
        <f t="shared" si="17"/>
        <v>0</v>
      </c>
      <c r="EZ9" s="144">
        <f t="shared" si="14"/>
        <v>0</v>
      </c>
      <c r="FA9" s="141">
        <f>IF(AND($M$3&gt;SUM(Q10:$Q$132),$G$3&lt;SUM(Q9:$Q$132)),$G$3-SUM(Q10:$Q$132),0)</f>
        <v>0</v>
      </c>
      <c r="FB9" s="120">
        <v>124</v>
      </c>
      <c r="FC9" s="145">
        <f>AG6</f>
        <v>0</v>
      </c>
      <c r="FD9" s="145">
        <f>AG133</f>
        <v>0</v>
      </c>
      <c r="FE9" s="141" t="str">
        <f t="shared" si="15"/>
        <v>x</v>
      </c>
    </row>
    <row r="10" spans="1:161" s="146" customFormat="1" ht="24.75" customHeight="1">
      <c r="A10" s="121"/>
      <c r="B10" s="121"/>
      <c r="C10" s="122"/>
      <c r="D10" s="123"/>
      <c r="E10" s="123"/>
      <c r="F10" s="124"/>
      <c r="G10" s="125">
        <f t="shared" si="2"/>
      </c>
      <c r="H10" s="126"/>
      <c r="I10" s="127">
        <f>IF(AND(H10=0,J10=0),"",IF(ISERROR(-FV(K10,$B$4-C10,,H10)*(G10/D10)),"",-FV(K10,$B$4-C10,,H10)*(G10/D10)))</f>
      </c>
      <c r="J10" s="128"/>
      <c r="K10" s="129"/>
      <c r="L10" s="130">
        <f>IF(D10="NA","NA",IF(G10="","",IF(J10&gt;0,J10-(J10*(G10/D10)),IF(AND(J10=0,K10&gt;0),-FV(K10,($B$4-C10),,H10)*(100%-(G10/D10)),H10-(H10*(G10/D10))))))</f>
      </c>
      <c r="M10" s="131"/>
      <c r="N10" s="130">
        <f t="shared" si="3"/>
      </c>
      <c r="O10" s="132"/>
      <c r="P10" s="133"/>
      <c r="Q10" s="134">
        <f t="shared" si="4"/>
      </c>
      <c r="R10" s="135">
        <f>IF(AND(E10=1,C10&gt;0),(D10-($B$4-C10)),IF(AND(E10&gt;0,E10=2),(D10-($B$4-C10))*'A - Condition &amp; Criticality'!$E$6,IF(AND(E10&gt;0,E10=3),(D10-($B$4-C10))*'A - Condition &amp; Criticality'!$E$7,IF(AND(E10&gt;0,E10=4),(D10-($B$4-C10))*'A - Condition &amp; Criticality'!$E$8,IF(AND(E10&gt;0,E10=5),(D10-($B$4-C10))*'A - Condition &amp; Criticality'!$E$9,IF(AND(E10&gt;0,E10=6),(D10-($B$4-C10))*'A - Condition &amp; Criticality'!$E$10,IF(AND(E10&gt;0,E10=7),(D10-($B$4-C10))*'A - Condition &amp; Criticality'!$E$11,0)))))))</f>
        <v>0</v>
      </c>
      <c r="S10" s="135">
        <f>IF(AND(E10&gt;0,E10=8),(D10-($B$4-C10))*'A - Condition &amp; Criticality'!$E$12,IF(AND(E10&gt;0,E10=9),(D10-($B$4-C10))*'A - Condition &amp; Criticality'!$E$13,IF(E10=10,0,0)))</f>
        <v>0</v>
      </c>
      <c r="T10" s="136">
        <f t="shared" si="5"/>
      </c>
      <c r="U10" s="137">
        <f t="shared" si="6"/>
        <v>0</v>
      </c>
      <c r="V10" s="138">
        <f t="shared" si="7"/>
        <v>0</v>
      </c>
      <c r="W10" s="138">
        <f t="shared" si="8"/>
        <v>0</v>
      </c>
      <c r="X10" s="139">
        <f>IF($M$3&gt;=SUM(AD10:$AD$132),0,IF(Y10&gt;=AD10,0,-PMT(AE10/12,(AB10)*12,0,(AD10-Y10))/$H$1))</f>
        <v>0</v>
      </c>
      <c r="Y10" s="138" t="e">
        <f>IF(Y11&gt;AD11,(-FV(AE10,(AB10-AB11),0,(Y11-AD11)))+-FV(AE10/12,(AB10-AB11)*12,SUM($X11:X$132)*$H$1),-FV(AE10/12,(AB10-AB11)*12,SUM(X11:$X$132)*$H$1,AC10))</f>
        <v>#N/A</v>
      </c>
      <c r="Z10" s="138" t="e">
        <f>IF(AND(AD10&gt;0,SUM($AD$8:AD9)=0,Y9&gt;0),Y9,0)</f>
        <v>#N/A</v>
      </c>
      <c r="AA10" s="140" t="b">
        <f>IF(AND(X10&gt;0,SUM($X$8:X9)=0),AB10)</f>
        <v>0</v>
      </c>
      <c r="AB10" s="141">
        <f t="shared" si="9"/>
        <v>0</v>
      </c>
      <c r="AC10" s="141">
        <f>IF(AND($M$3&gt;SUM(AD11:$AD$132),$M$3&lt;SUM(AD10:$AD$132)),$M$3-SUM(AD11:$AD$132),0)</f>
        <v>0</v>
      </c>
      <c r="AD10" s="142">
        <f t="shared" si="10"/>
        <v>0</v>
      </c>
      <c r="AE10" s="143" t="e">
        <f t="shared" si="11"/>
        <v>#N/A</v>
      </c>
      <c r="AF10" s="142">
        <f aca="true" t="shared" si="18" ref="AF10:CQ10">IF(AND(NOT(AF$6=AG$6),$T10=AF$6),$V10,0)</f>
        <v>0</v>
      </c>
      <c r="AG10" s="142">
        <f t="shared" si="18"/>
        <v>0</v>
      </c>
      <c r="AH10" s="142">
        <f t="shared" si="18"/>
        <v>0</v>
      </c>
      <c r="AI10" s="142">
        <f t="shared" si="18"/>
        <v>0</v>
      </c>
      <c r="AJ10" s="142">
        <f t="shared" si="18"/>
        <v>0</v>
      </c>
      <c r="AK10" s="142">
        <f t="shared" si="18"/>
        <v>0</v>
      </c>
      <c r="AL10" s="142">
        <f t="shared" si="18"/>
        <v>0</v>
      </c>
      <c r="AM10" s="142">
        <f t="shared" si="18"/>
        <v>0</v>
      </c>
      <c r="AN10" s="142">
        <f t="shared" si="18"/>
        <v>0</v>
      </c>
      <c r="AO10" s="142">
        <f t="shared" si="18"/>
        <v>0</v>
      </c>
      <c r="AP10" s="142">
        <f t="shared" si="18"/>
        <v>0</v>
      </c>
      <c r="AQ10" s="142">
        <f t="shared" si="18"/>
        <v>0</v>
      </c>
      <c r="AR10" s="142">
        <f t="shared" si="18"/>
        <v>0</v>
      </c>
      <c r="AS10" s="142">
        <f t="shared" si="18"/>
        <v>0</v>
      </c>
      <c r="AT10" s="142">
        <f t="shared" si="18"/>
        <v>0</v>
      </c>
      <c r="AU10" s="142">
        <f t="shared" si="18"/>
        <v>0</v>
      </c>
      <c r="AV10" s="142">
        <f t="shared" si="18"/>
        <v>0</v>
      </c>
      <c r="AW10" s="142">
        <f t="shared" si="18"/>
        <v>0</v>
      </c>
      <c r="AX10" s="142">
        <f t="shared" si="18"/>
        <v>0</v>
      </c>
      <c r="AY10" s="142">
        <f t="shared" si="18"/>
        <v>0</v>
      </c>
      <c r="AZ10" s="142">
        <f t="shared" si="18"/>
        <v>0</v>
      </c>
      <c r="BA10" s="142">
        <f t="shared" si="18"/>
        <v>0</v>
      </c>
      <c r="BB10" s="142">
        <f t="shared" si="18"/>
        <v>0</v>
      </c>
      <c r="BC10" s="142">
        <f t="shared" si="18"/>
        <v>0</v>
      </c>
      <c r="BD10" s="142">
        <f t="shared" si="18"/>
        <v>0</v>
      </c>
      <c r="BE10" s="142">
        <f t="shared" si="18"/>
        <v>0</v>
      </c>
      <c r="BF10" s="142">
        <f t="shared" si="18"/>
        <v>0</v>
      </c>
      <c r="BG10" s="142">
        <f t="shared" si="18"/>
        <v>0</v>
      </c>
      <c r="BH10" s="142">
        <f t="shared" si="18"/>
        <v>0</v>
      </c>
      <c r="BI10" s="142">
        <f t="shared" si="18"/>
        <v>0</v>
      </c>
      <c r="BJ10" s="142">
        <f t="shared" si="18"/>
        <v>0</v>
      </c>
      <c r="BK10" s="142">
        <f t="shared" si="18"/>
        <v>0</v>
      </c>
      <c r="BL10" s="142">
        <f t="shared" si="18"/>
        <v>0</v>
      </c>
      <c r="BM10" s="142">
        <f t="shared" si="18"/>
        <v>0</v>
      </c>
      <c r="BN10" s="142">
        <f t="shared" si="18"/>
        <v>0</v>
      </c>
      <c r="BO10" s="142">
        <f t="shared" si="18"/>
        <v>0</v>
      </c>
      <c r="BP10" s="142">
        <f t="shared" si="18"/>
        <v>0</v>
      </c>
      <c r="BQ10" s="142">
        <f t="shared" si="18"/>
        <v>0</v>
      </c>
      <c r="BR10" s="142">
        <f t="shared" si="18"/>
        <v>0</v>
      </c>
      <c r="BS10" s="142">
        <f t="shared" si="18"/>
        <v>0</v>
      </c>
      <c r="BT10" s="142">
        <f t="shared" si="18"/>
        <v>0</v>
      </c>
      <c r="BU10" s="142">
        <f t="shared" si="18"/>
        <v>0</v>
      </c>
      <c r="BV10" s="142">
        <f t="shared" si="18"/>
        <v>0</v>
      </c>
      <c r="BW10" s="142">
        <f t="shared" si="18"/>
        <v>0</v>
      </c>
      <c r="BX10" s="142">
        <f t="shared" si="18"/>
        <v>0</v>
      </c>
      <c r="BY10" s="142">
        <f t="shared" si="18"/>
        <v>0</v>
      </c>
      <c r="BZ10" s="142">
        <f t="shared" si="18"/>
        <v>0</v>
      </c>
      <c r="CA10" s="142">
        <f t="shared" si="18"/>
        <v>0</v>
      </c>
      <c r="CB10" s="142">
        <f t="shared" si="18"/>
        <v>0</v>
      </c>
      <c r="CC10" s="142">
        <f t="shared" si="18"/>
        <v>0</v>
      </c>
      <c r="CD10" s="142">
        <f t="shared" si="18"/>
        <v>0</v>
      </c>
      <c r="CE10" s="142">
        <f t="shared" si="18"/>
        <v>0</v>
      </c>
      <c r="CF10" s="142">
        <f t="shared" si="18"/>
        <v>0</v>
      </c>
      <c r="CG10" s="142">
        <f t="shared" si="18"/>
        <v>0</v>
      </c>
      <c r="CH10" s="142">
        <f t="shared" si="18"/>
        <v>0</v>
      </c>
      <c r="CI10" s="142">
        <f t="shared" si="18"/>
        <v>0</v>
      </c>
      <c r="CJ10" s="142">
        <f t="shared" si="18"/>
        <v>0</v>
      </c>
      <c r="CK10" s="142">
        <f t="shared" si="18"/>
        <v>0</v>
      </c>
      <c r="CL10" s="142">
        <f t="shared" si="18"/>
        <v>0</v>
      </c>
      <c r="CM10" s="142">
        <f t="shared" si="18"/>
        <v>0</v>
      </c>
      <c r="CN10" s="142">
        <f t="shared" si="18"/>
        <v>0</v>
      </c>
      <c r="CO10" s="142">
        <f t="shared" si="18"/>
        <v>0</v>
      </c>
      <c r="CP10" s="142">
        <f t="shared" si="18"/>
        <v>0</v>
      </c>
      <c r="CQ10" s="142">
        <f t="shared" si="18"/>
        <v>0</v>
      </c>
      <c r="CR10" s="142">
        <f aca="true" t="shared" si="19" ref="CR10:EY10">IF(AND(NOT(CR$6=CS$6),$T10=CR$6),$V10,0)</f>
        <v>0</v>
      </c>
      <c r="CS10" s="142">
        <f t="shared" si="19"/>
        <v>0</v>
      </c>
      <c r="CT10" s="142">
        <f t="shared" si="19"/>
        <v>0</v>
      </c>
      <c r="CU10" s="142">
        <f t="shared" si="19"/>
        <v>0</v>
      </c>
      <c r="CV10" s="142">
        <f t="shared" si="19"/>
        <v>0</v>
      </c>
      <c r="CW10" s="142">
        <f t="shared" si="19"/>
        <v>0</v>
      </c>
      <c r="CX10" s="142">
        <f t="shared" si="19"/>
        <v>0</v>
      </c>
      <c r="CY10" s="142">
        <f t="shared" si="19"/>
        <v>0</v>
      </c>
      <c r="CZ10" s="142">
        <f t="shared" si="19"/>
        <v>0</v>
      </c>
      <c r="DA10" s="142">
        <f t="shared" si="19"/>
        <v>0</v>
      </c>
      <c r="DB10" s="142">
        <f t="shared" si="19"/>
        <v>0</v>
      </c>
      <c r="DC10" s="142">
        <f t="shared" si="19"/>
        <v>0</v>
      </c>
      <c r="DD10" s="142">
        <f t="shared" si="19"/>
        <v>0</v>
      </c>
      <c r="DE10" s="142">
        <f t="shared" si="19"/>
        <v>0</v>
      </c>
      <c r="DF10" s="142">
        <f t="shared" si="19"/>
        <v>0</v>
      </c>
      <c r="DG10" s="142">
        <f t="shared" si="19"/>
        <v>0</v>
      </c>
      <c r="DH10" s="142">
        <f t="shared" si="19"/>
        <v>0</v>
      </c>
      <c r="DI10" s="142">
        <f t="shared" si="19"/>
        <v>0</v>
      </c>
      <c r="DJ10" s="142">
        <f t="shared" si="19"/>
        <v>0</v>
      </c>
      <c r="DK10" s="142">
        <f t="shared" si="19"/>
        <v>0</v>
      </c>
      <c r="DL10" s="142">
        <f t="shared" si="19"/>
        <v>0</v>
      </c>
      <c r="DM10" s="142">
        <f t="shared" si="19"/>
        <v>0</v>
      </c>
      <c r="DN10" s="142">
        <f t="shared" si="19"/>
        <v>0</v>
      </c>
      <c r="DO10" s="142">
        <f t="shared" si="19"/>
        <v>0</v>
      </c>
      <c r="DP10" s="142">
        <f t="shared" si="19"/>
        <v>0</v>
      </c>
      <c r="DQ10" s="142">
        <f t="shared" si="19"/>
        <v>0</v>
      </c>
      <c r="DR10" s="142">
        <f t="shared" si="19"/>
        <v>0</v>
      </c>
      <c r="DS10" s="142">
        <f t="shared" si="19"/>
        <v>0</v>
      </c>
      <c r="DT10" s="142">
        <f t="shared" si="19"/>
        <v>0</v>
      </c>
      <c r="DU10" s="142">
        <f t="shared" si="19"/>
        <v>0</v>
      </c>
      <c r="DV10" s="142">
        <f t="shared" si="19"/>
        <v>0</v>
      </c>
      <c r="DW10" s="142">
        <f t="shared" si="19"/>
        <v>0</v>
      </c>
      <c r="DX10" s="142">
        <f t="shared" si="19"/>
        <v>0</v>
      </c>
      <c r="DY10" s="142">
        <f t="shared" si="19"/>
        <v>0</v>
      </c>
      <c r="DZ10" s="142">
        <f t="shared" si="19"/>
        <v>0</v>
      </c>
      <c r="EA10" s="142">
        <f t="shared" si="19"/>
        <v>0</v>
      </c>
      <c r="EB10" s="142">
        <f t="shared" si="19"/>
        <v>0</v>
      </c>
      <c r="EC10" s="142">
        <f t="shared" si="19"/>
        <v>0</v>
      </c>
      <c r="ED10" s="142">
        <f t="shared" si="19"/>
        <v>0</v>
      </c>
      <c r="EE10" s="142">
        <f t="shared" si="19"/>
        <v>0</v>
      </c>
      <c r="EF10" s="142">
        <f t="shared" si="19"/>
        <v>0</v>
      </c>
      <c r="EG10" s="142">
        <f t="shared" si="19"/>
        <v>0</v>
      </c>
      <c r="EH10" s="142">
        <f t="shared" si="19"/>
        <v>0</v>
      </c>
      <c r="EI10" s="142">
        <f t="shared" si="19"/>
        <v>0</v>
      </c>
      <c r="EJ10" s="142">
        <f t="shared" si="19"/>
        <v>0</v>
      </c>
      <c r="EK10" s="142">
        <f t="shared" si="19"/>
        <v>0</v>
      </c>
      <c r="EL10" s="142">
        <f t="shared" si="19"/>
        <v>0</v>
      </c>
      <c r="EM10" s="142">
        <f t="shared" si="19"/>
        <v>0</v>
      </c>
      <c r="EN10" s="142">
        <f t="shared" si="19"/>
        <v>0</v>
      </c>
      <c r="EO10" s="142">
        <f t="shared" si="19"/>
        <v>0</v>
      </c>
      <c r="EP10" s="142">
        <f t="shared" si="19"/>
        <v>0</v>
      </c>
      <c r="EQ10" s="142">
        <f t="shared" si="19"/>
        <v>0</v>
      </c>
      <c r="ER10" s="142">
        <f t="shared" si="19"/>
        <v>0</v>
      </c>
      <c r="ES10" s="142">
        <f t="shared" si="19"/>
        <v>0</v>
      </c>
      <c r="ET10" s="142">
        <f t="shared" si="19"/>
        <v>0</v>
      </c>
      <c r="EU10" s="142">
        <f t="shared" si="19"/>
        <v>0</v>
      </c>
      <c r="EV10" s="142">
        <f t="shared" si="19"/>
        <v>0</v>
      </c>
      <c r="EW10" s="142">
        <f t="shared" si="19"/>
        <v>0</v>
      </c>
      <c r="EX10" s="142">
        <f t="shared" si="19"/>
        <v>0</v>
      </c>
      <c r="EY10" s="142">
        <f t="shared" si="19"/>
        <v>0</v>
      </c>
      <c r="EZ10" s="144">
        <f t="shared" si="14"/>
        <v>0</v>
      </c>
      <c r="FA10" s="141">
        <f>IF(AND($M$3&gt;SUM(Q11:$Q$132),$G$3&lt;SUM(Q10:$Q$132)),$G$3-SUM(Q11:$Q$132),0)</f>
        <v>0</v>
      </c>
      <c r="FB10" s="120">
        <v>123</v>
      </c>
      <c r="FC10" s="145">
        <f>AH6</f>
        <v>0</v>
      </c>
      <c r="FD10" s="145">
        <f>AH133</f>
        <v>0</v>
      </c>
      <c r="FE10" s="141" t="str">
        <f t="shared" si="15"/>
        <v>x</v>
      </c>
    </row>
    <row r="11" spans="1:161" s="146" customFormat="1" ht="24.75" customHeight="1">
      <c r="A11" s="121"/>
      <c r="B11" s="121"/>
      <c r="C11" s="122"/>
      <c r="D11" s="123"/>
      <c r="E11" s="123"/>
      <c r="F11" s="124"/>
      <c r="G11" s="125">
        <f t="shared" si="2"/>
      </c>
      <c r="H11" s="126"/>
      <c r="I11" s="127">
        <f>IF(AND(H11=0,J11=0),"",IF(ISERROR(-FV(K11,$B$4-C11,,H11)*(G11/D11)),"",-FV(K11,$B$4-C11,,H11)*(G11/D11)))</f>
      </c>
      <c r="J11" s="128"/>
      <c r="K11" s="129"/>
      <c r="L11" s="130">
        <f aca="true" t="shared" si="20" ref="L11:L74">IF(D11="NA","NA",IF(G11="","",IF(J11&gt;0,J11-(J11*(G11/D11)),IF(AND(J11=0,K11&gt;0),-FV(K11,($B$4-C11),,H11)*(100%-(G11/D11)),H11-(H11*(G11/D11))))))</f>
      </c>
      <c r="M11" s="131"/>
      <c r="N11" s="130">
        <f t="shared" si="3"/>
      </c>
      <c r="O11" s="132"/>
      <c r="P11" s="133"/>
      <c r="Q11" s="134">
        <f t="shared" si="4"/>
      </c>
      <c r="R11" s="135">
        <f>IF(AND(E11=1,C11&gt;0),(D11-($B$4-C11)),IF(AND(E11&gt;0,E11=2),(D11-($B$4-C11))*'A - Condition &amp; Criticality'!$E$6,IF(AND(E11&gt;0,E11=3),(D11-($B$4-C11))*'A - Condition &amp; Criticality'!$E$7,IF(AND(E11&gt;0,E11=4),(D11-($B$4-C11))*'A - Condition &amp; Criticality'!$E$8,IF(AND(E11&gt;0,E11=5),(D11-($B$4-C11))*'A - Condition &amp; Criticality'!$E$9,IF(AND(E11&gt;0,E11=6),(D11-($B$4-C11))*'A - Condition &amp; Criticality'!$E$10,IF(AND(E11&gt;0,E11=7),(D11-($B$4-C11))*'A - Condition &amp; Criticality'!$E$11,0)))))))</f>
        <v>0</v>
      </c>
      <c r="S11" s="135">
        <f>IF(AND(E11&gt;0,E11=8),(D11-($B$4-C11))*'A - Condition &amp; Criticality'!$E$12,IF(AND(E11&gt;0,E11=9),(D11-($B$4-C11))*'A - Condition &amp; Criticality'!$E$13,IF(E11=10,0,0)))</f>
        <v>0</v>
      </c>
      <c r="T11" s="136">
        <f t="shared" si="5"/>
      </c>
      <c r="U11" s="137">
        <f t="shared" si="6"/>
        <v>0</v>
      </c>
      <c r="V11" s="138">
        <f t="shared" si="7"/>
        <v>0</v>
      </c>
      <c r="W11" s="138">
        <f t="shared" si="8"/>
        <v>0</v>
      </c>
      <c r="X11" s="139">
        <f>IF($M$3&gt;=SUM(AD11:$AD$132),0,IF(Y11&gt;=AD11,0,-PMT(AE11/12,(AB11)*12,0,(AD11-Y11))/$H$1))</f>
        <v>0</v>
      </c>
      <c r="Y11" s="138" t="e">
        <f>IF(Y12&gt;AD12,(-FV(AE11,(AB11-AB12),0,(Y12-AD12)))+-FV(AE11/12,(AB11-AB12)*12,SUM($X12:X$132)*$H$1),-FV(AE11/12,(AB11-AB12)*12,SUM(X12:$X$132)*$H$1,AC11))</f>
        <v>#N/A</v>
      </c>
      <c r="Z11" s="138" t="e">
        <f>IF(AND(AD11&gt;0,SUM($AD$8:AD10)=0,Y10&gt;0),Y10,0)</f>
        <v>#N/A</v>
      </c>
      <c r="AA11" s="140" t="b">
        <f>IF(AND(X11&gt;0,SUM($X$8:X10)=0),AB11)</f>
        <v>0</v>
      </c>
      <c r="AB11" s="141">
        <f t="shared" si="9"/>
        <v>0</v>
      </c>
      <c r="AC11" s="141">
        <f>IF(AND($M$3&gt;SUM(AD12:$AD$132),$M$3&lt;SUM(AD11:$AD$132)),$M$3-SUM(AD12:$AD$132),0)</f>
        <v>0</v>
      </c>
      <c r="AD11" s="142">
        <f t="shared" si="10"/>
        <v>0</v>
      </c>
      <c r="AE11" s="143" t="e">
        <f t="shared" si="11"/>
        <v>#N/A</v>
      </c>
      <c r="AF11" s="142">
        <f aca="true" t="shared" si="21" ref="AF11:CQ11">IF(AND(NOT(AF$6=AG$6),$T11=AF$6),$V11,0)</f>
        <v>0</v>
      </c>
      <c r="AG11" s="142">
        <f t="shared" si="21"/>
        <v>0</v>
      </c>
      <c r="AH11" s="142">
        <f t="shared" si="21"/>
        <v>0</v>
      </c>
      <c r="AI11" s="142">
        <f t="shared" si="21"/>
        <v>0</v>
      </c>
      <c r="AJ11" s="142">
        <f t="shared" si="21"/>
        <v>0</v>
      </c>
      <c r="AK11" s="142">
        <f t="shared" si="21"/>
        <v>0</v>
      </c>
      <c r="AL11" s="142">
        <f t="shared" si="21"/>
        <v>0</v>
      </c>
      <c r="AM11" s="142">
        <f t="shared" si="21"/>
        <v>0</v>
      </c>
      <c r="AN11" s="142">
        <f t="shared" si="21"/>
        <v>0</v>
      </c>
      <c r="AO11" s="142">
        <f t="shared" si="21"/>
        <v>0</v>
      </c>
      <c r="AP11" s="142">
        <f t="shared" si="21"/>
        <v>0</v>
      </c>
      <c r="AQ11" s="142">
        <f t="shared" si="21"/>
        <v>0</v>
      </c>
      <c r="AR11" s="142">
        <f t="shared" si="21"/>
        <v>0</v>
      </c>
      <c r="AS11" s="142">
        <f t="shared" si="21"/>
        <v>0</v>
      </c>
      <c r="AT11" s="142">
        <f t="shared" si="21"/>
        <v>0</v>
      </c>
      <c r="AU11" s="142">
        <f t="shared" si="21"/>
        <v>0</v>
      </c>
      <c r="AV11" s="142">
        <f t="shared" si="21"/>
        <v>0</v>
      </c>
      <c r="AW11" s="142">
        <f t="shared" si="21"/>
        <v>0</v>
      </c>
      <c r="AX11" s="142">
        <f t="shared" si="21"/>
        <v>0</v>
      </c>
      <c r="AY11" s="142">
        <f t="shared" si="21"/>
        <v>0</v>
      </c>
      <c r="AZ11" s="142">
        <f t="shared" si="21"/>
        <v>0</v>
      </c>
      <c r="BA11" s="142">
        <f t="shared" si="21"/>
        <v>0</v>
      </c>
      <c r="BB11" s="142">
        <f t="shared" si="21"/>
        <v>0</v>
      </c>
      <c r="BC11" s="142">
        <f t="shared" si="21"/>
        <v>0</v>
      </c>
      <c r="BD11" s="142">
        <f t="shared" si="21"/>
        <v>0</v>
      </c>
      <c r="BE11" s="142">
        <f t="shared" si="21"/>
        <v>0</v>
      </c>
      <c r="BF11" s="142">
        <f t="shared" si="21"/>
        <v>0</v>
      </c>
      <c r="BG11" s="142">
        <f t="shared" si="21"/>
        <v>0</v>
      </c>
      <c r="BH11" s="142">
        <f t="shared" si="21"/>
        <v>0</v>
      </c>
      <c r="BI11" s="142">
        <f t="shared" si="21"/>
        <v>0</v>
      </c>
      <c r="BJ11" s="142">
        <f t="shared" si="21"/>
        <v>0</v>
      </c>
      <c r="BK11" s="142">
        <f t="shared" si="21"/>
        <v>0</v>
      </c>
      <c r="BL11" s="142">
        <f t="shared" si="21"/>
        <v>0</v>
      </c>
      <c r="BM11" s="142">
        <f t="shared" si="21"/>
        <v>0</v>
      </c>
      <c r="BN11" s="142">
        <f t="shared" si="21"/>
        <v>0</v>
      </c>
      <c r="BO11" s="142">
        <f t="shared" si="21"/>
        <v>0</v>
      </c>
      <c r="BP11" s="142">
        <f t="shared" si="21"/>
        <v>0</v>
      </c>
      <c r="BQ11" s="142">
        <f t="shared" si="21"/>
        <v>0</v>
      </c>
      <c r="BR11" s="142">
        <f t="shared" si="21"/>
        <v>0</v>
      </c>
      <c r="BS11" s="142">
        <f t="shared" si="21"/>
        <v>0</v>
      </c>
      <c r="BT11" s="142">
        <f t="shared" si="21"/>
        <v>0</v>
      </c>
      <c r="BU11" s="142">
        <f t="shared" si="21"/>
        <v>0</v>
      </c>
      <c r="BV11" s="142">
        <f t="shared" si="21"/>
        <v>0</v>
      </c>
      <c r="BW11" s="142">
        <f t="shared" si="21"/>
        <v>0</v>
      </c>
      <c r="BX11" s="142">
        <f t="shared" si="21"/>
        <v>0</v>
      </c>
      <c r="BY11" s="142">
        <f t="shared" si="21"/>
        <v>0</v>
      </c>
      <c r="BZ11" s="142">
        <f t="shared" si="21"/>
        <v>0</v>
      </c>
      <c r="CA11" s="142">
        <f t="shared" si="21"/>
        <v>0</v>
      </c>
      <c r="CB11" s="142">
        <f t="shared" si="21"/>
        <v>0</v>
      </c>
      <c r="CC11" s="142">
        <f t="shared" si="21"/>
        <v>0</v>
      </c>
      <c r="CD11" s="142">
        <f t="shared" si="21"/>
        <v>0</v>
      </c>
      <c r="CE11" s="142">
        <f t="shared" si="21"/>
        <v>0</v>
      </c>
      <c r="CF11" s="142">
        <f t="shared" si="21"/>
        <v>0</v>
      </c>
      <c r="CG11" s="142">
        <f t="shared" si="21"/>
        <v>0</v>
      </c>
      <c r="CH11" s="142">
        <f t="shared" si="21"/>
        <v>0</v>
      </c>
      <c r="CI11" s="142">
        <f t="shared" si="21"/>
        <v>0</v>
      </c>
      <c r="CJ11" s="142">
        <f t="shared" si="21"/>
        <v>0</v>
      </c>
      <c r="CK11" s="142">
        <f t="shared" si="21"/>
        <v>0</v>
      </c>
      <c r="CL11" s="142">
        <f t="shared" si="21"/>
        <v>0</v>
      </c>
      <c r="CM11" s="142">
        <f t="shared" si="21"/>
        <v>0</v>
      </c>
      <c r="CN11" s="142">
        <f t="shared" si="21"/>
        <v>0</v>
      </c>
      <c r="CO11" s="142">
        <f t="shared" si="21"/>
        <v>0</v>
      </c>
      <c r="CP11" s="142">
        <f t="shared" si="21"/>
        <v>0</v>
      </c>
      <c r="CQ11" s="142">
        <f t="shared" si="21"/>
        <v>0</v>
      </c>
      <c r="CR11" s="142">
        <f aca="true" t="shared" si="22" ref="CR11:EY11">IF(AND(NOT(CR$6=CS$6),$T11=CR$6),$V11,0)</f>
        <v>0</v>
      </c>
      <c r="CS11" s="142">
        <f t="shared" si="22"/>
        <v>0</v>
      </c>
      <c r="CT11" s="142">
        <f t="shared" si="22"/>
        <v>0</v>
      </c>
      <c r="CU11" s="142">
        <f t="shared" si="22"/>
        <v>0</v>
      </c>
      <c r="CV11" s="142">
        <f t="shared" si="22"/>
        <v>0</v>
      </c>
      <c r="CW11" s="142">
        <f t="shared" si="22"/>
        <v>0</v>
      </c>
      <c r="CX11" s="142">
        <f t="shared" si="22"/>
        <v>0</v>
      </c>
      <c r="CY11" s="142">
        <f t="shared" si="22"/>
        <v>0</v>
      </c>
      <c r="CZ11" s="142">
        <f t="shared" si="22"/>
        <v>0</v>
      </c>
      <c r="DA11" s="142">
        <f t="shared" si="22"/>
        <v>0</v>
      </c>
      <c r="DB11" s="142">
        <f t="shared" si="22"/>
        <v>0</v>
      </c>
      <c r="DC11" s="142">
        <f t="shared" si="22"/>
        <v>0</v>
      </c>
      <c r="DD11" s="142">
        <f t="shared" si="22"/>
        <v>0</v>
      </c>
      <c r="DE11" s="142">
        <f t="shared" si="22"/>
        <v>0</v>
      </c>
      <c r="DF11" s="142">
        <f t="shared" si="22"/>
        <v>0</v>
      </c>
      <c r="DG11" s="142">
        <f t="shared" si="22"/>
        <v>0</v>
      </c>
      <c r="DH11" s="142">
        <f t="shared" si="22"/>
        <v>0</v>
      </c>
      <c r="DI11" s="142">
        <f t="shared" si="22"/>
        <v>0</v>
      </c>
      <c r="DJ11" s="142">
        <f t="shared" si="22"/>
        <v>0</v>
      </c>
      <c r="DK11" s="142">
        <f t="shared" si="22"/>
        <v>0</v>
      </c>
      <c r="DL11" s="142">
        <f t="shared" si="22"/>
        <v>0</v>
      </c>
      <c r="DM11" s="142">
        <f t="shared" si="22"/>
        <v>0</v>
      </c>
      <c r="DN11" s="142">
        <f t="shared" si="22"/>
        <v>0</v>
      </c>
      <c r="DO11" s="142">
        <f t="shared" si="22"/>
        <v>0</v>
      </c>
      <c r="DP11" s="142">
        <f t="shared" si="22"/>
        <v>0</v>
      </c>
      <c r="DQ11" s="142">
        <f t="shared" si="22"/>
        <v>0</v>
      </c>
      <c r="DR11" s="142">
        <f t="shared" si="22"/>
        <v>0</v>
      </c>
      <c r="DS11" s="142">
        <f t="shared" si="22"/>
        <v>0</v>
      </c>
      <c r="DT11" s="142">
        <f t="shared" si="22"/>
        <v>0</v>
      </c>
      <c r="DU11" s="142">
        <f t="shared" si="22"/>
        <v>0</v>
      </c>
      <c r="DV11" s="142">
        <f t="shared" si="22"/>
        <v>0</v>
      </c>
      <c r="DW11" s="142">
        <f t="shared" si="22"/>
        <v>0</v>
      </c>
      <c r="DX11" s="142">
        <f t="shared" si="22"/>
        <v>0</v>
      </c>
      <c r="DY11" s="142">
        <f t="shared" si="22"/>
        <v>0</v>
      </c>
      <c r="DZ11" s="142">
        <f t="shared" si="22"/>
        <v>0</v>
      </c>
      <c r="EA11" s="142">
        <f t="shared" si="22"/>
        <v>0</v>
      </c>
      <c r="EB11" s="142">
        <f t="shared" si="22"/>
        <v>0</v>
      </c>
      <c r="EC11" s="142">
        <f t="shared" si="22"/>
        <v>0</v>
      </c>
      <c r="ED11" s="142">
        <f t="shared" si="22"/>
        <v>0</v>
      </c>
      <c r="EE11" s="142">
        <f t="shared" si="22"/>
        <v>0</v>
      </c>
      <c r="EF11" s="142">
        <f t="shared" si="22"/>
        <v>0</v>
      </c>
      <c r="EG11" s="142">
        <f t="shared" si="22"/>
        <v>0</v>
      </c>
      <c r="EH11" s="142">
        <f t="shared" si="22"/>
        <v>0</v>
      </c>
      <c r="EI11" s="142">
        <f t="shared" si="22"/>
        <v>0</v>
      </c>
      <c r="EJ11" s="142">
        <f t="shared" si="22"/>
        <v>0</v>
      </c>
      <c r="EK11" s="142">
        <f t="shared" si="22"/>
        <v>0</v>
      </c>
      <c r="EL11" s="142">
        <f t="shared" si="22"/>
        <v>0</v>
      </c>
      <c r="EM11" s="142">
        <f t="shared" si="22"/>
        <v>0</v>
      </c>
      <c r="EN11" s="142">
        <f t="shared" si="22"/>
        <v>0</v>
      </c>
      <c r="EO11" s="142">
        <f t="shared" si="22"/>
        <v>0</v>
      </c>
      <c r="EP11" s="142">
        <f t="shared" si="22"/>
        <v>0</v>
      </c>
      <c r="EQ11" s="142">
        <f t="shared" si="22"/>
        <v>0</v>
      </c>
      <c r="ER11" s="142">
        <f t="shared" si="22"/>
        <v>0</v>
      </c>
      <c r="ES11" s="142">
        <f t="shared" si="22"/>
        <v>0</v>
      </c>
      <c r="ET11" s="142">
        <f t="shared" si="22"/>
        <v>0</v>
      </c>
      <c r="EU11" s="142">
        <f t="shared" si="22"/>
        <v>0</v>
      </c>
      <c r="EV11" s="142">
        <f t="shared" si="22"/>
        <v>0</v>
      </c>
      <c r="EW11" s="142">
        <f t="shared" si="22"/>
        <v>0</v>
      </c>
      <c r="EX11" s="142">
        <f t="shared" si="22"/>
        <v>0</v>
      </c>
      <c r="EY11" s="142">
        <f t="shared" si="22"/>
        <v>0</v>
      </c>
      <c r="EZ11" s="144">
        <f t="shared" si="14"/>
        <v>0</v>
      </c>
      <c r="FA11" s="141">
        <f>IF(AND($M$3&gt;SUM(Q12:$Q$132),$G$3&lt;SUM(Q11:$Q$132)),$G$3-SUM(Q12:$Q$132),0)</f>
        <v>0</v>
      </c>
      <c r="FB11" s="120">
        <v>122</v>
      </c>
      <c r="FC11" s="145">
        <f>AI6</f>
        <v>0</v>
      </c>
      <c r="FD11" s="145">
        <f>AI133</f>
        <v>0</v>
      </c>
      <c r="FE11" s="141" t="str">
        <f t="shared" si="15"/>
        <v>x</v>
      </c>
    </row>
    <row r="12" spans="1:161" s="146" customFormat="1" ht="24.75" customHeight="1">
      <c r="A12" s="121"/>
      <c r="B12" s="121"/>
      <c r="C12" s="122"/>
      <c r="D12" s="123"/>
      <c r="E12" s="123"/>
      <c r="F12" s="124"/>
      <c r="G12" s="125">
        <f t="shared" si="2"/>
      </c>
      <c r="H12" s="126"/>
      <c r="I12" s="127">
        <f aca="true" t="shared" si="23" ref="I12:I75">IF(AND(H12=0,J12=0),"",IF(ISERROR(-FV(K12,$B$4-C12,,H12)*(G12/D12)),"",-FV(K12,$B$4-C12,,H12)*(G12/D12)))</f>
      </c>
      <c r="J12" s="128"/>
      <c r="K12" s="129"/>
      <c r="L12" s="130">
        <f t="shared" si="20"/>
      </c>
      <c r="M12" s="131"/>
      <c r="N12" s="130">
        <f t="shared" si="3"/>
      </c>
      <c r="O12" s="132"/>
      <c r="P12" s="133"/>
      <c r="Q12" s="134">
        <f t="shared" si="4"/>
      </c>
      <c r="R12" s="135">
        <f>IF(AND(E12=1,C12&gt;0),(D12-($B$4-C12)),IF(AND(E12&gt;0,E12=2),(D12-($B$4-C12))*'A - Condition &amp; Criticality'!$E$6,IF(AND(E12&gt;0,E12=3),(D12-($B$4-C12))*'A - Condition &amp; Criticality'!$E$7,IF(AND(E12&gt;0,E12=4),(D12-($B$4-C12))*'A - Condition &amp; Criticality'!$E$8,IF(AND(E12&gt;0,E12=5),(D12-($B$4-C12))*'A - Condition &amp; Criticality'!$E$9,IF(AND(E12&gt;0,E12=6),(D12-($B$4-C12))*'A - Condition &amp; Criticality'!$E$10,IF(AND(E12&gt;0,E12=7),(D12-($B$4-C12))*'A - Condition &amp; Criticality'!$E$11,0)))))))</f>
        <v>0</v>
      </c>
      <c r="S12" s="135">
        <f>IF(AND(E12&gt;0,E12=8),(D12-($B$4-C12))*'A - Condition &amp; Criticality'!$E$12,IF(AND(E12&gt;0,E12=9),(D12-($B$4-C12))*'A - Condition &amp; Criticality'!$E$13,IF(E12=10,0,0)))</f>
        <v>0</v>
      </c>
      <c r="T12" s="136">
        <f t="shared" si="5"/>
      </c>
      <c r="U12" s="137">
        <f t="shared" si="6"/>
        <v>0</v>
      </c>
      <c r="V12" s="138">
        <f t="shared" si="7"/>
        <v>0</v>
      </c>
      <c r="W12" s="138">
        <f t="shared" si="8"/>
        <v>0</v>
      </c>
      <c r="X12" s="139">
        <f>IF($M$3&gt;=SUM(AD12:$AD$132),0,IF(Y12&gt;=AD12,0,-PMT(AE12/12,(AB12)*12,0,(AD12-Y12))/$H$1))</f>
        <v>0</v>
      </c>
      <c r="Y12" s="138" t="e">
        <f>IF(Y13&gt;AD13,(-FV(AE12,(AB12-AB13),0,(Y13-AD13)))+-FV(AE12/12,(AB12-AB13)*12,SUM($X13:X$132)*$H$1),-FV(AE12/12,(AB12-AB13)*12,SUM(X13:$X$132)*$H$1,AC12))</f>
        <v>#N/A</v>
      </c>
      <c r="Z12" s="138" t="e">
        <f>IF(AND(AD12&gt;0,SUM($AD$8:AD11)=0,Y11&gt;0),Y11,0)</f>
        <v>#N/A</v>
      </c>
      <c r="AA12" s="140" t="b">
        <f>IF(AND(X12&gt;0,SUM($X$8:X11)=0),AB12)</f>
        <v>0</v>
      </c>
      <c r="AB12" s="141">
        <f t="shared" si="9"/>
        <v>0</v>
      </c>
      <c r="AC12" s="141">
        <f>IF(AND($M$3&gt;SUM(AD13:$AD$132),$M$3&lt;SUM(AD12:$AD$132)),$M$3-SUM(AD13:$AD$132),0)</f>
        <v>0</v>
      </c>
      <c r="AD12" s="142">
        <f t="shared" si="10"/>
        <v>0</v>
      </c>
      <c r="AE12" s="143" t="e">
        <f t="shared" si="11"/>
        <v>#N/A</v>
      </c>
      <c r="AF12" s="142">
        <f aca="true" t="shared" si="24" ref="AF12:CQ12">IF(AND(NOT(AF$6=AG$6),$T12=AF$6),$V12,0)</f>
        <v>0</v>
      </c>
      <c r="AG12" s="142">
        <f t="shared" si="24"/>
        <v>0</v>
      </c>
      <c r="AH12" s="142">
        <f t="shared" si="24"/>
        <v>0</v>
      </c>
      <c r="AI12" s="142">
        <f t="shared" si="24"/>
        <v>0</v>
      </c>
      <c r="AJ12" s="142">
        <f t="shared" si="24"/>
        <v>0</v>
      </c>
      <c r="AK12" s="142">
        <f t="shared" si="24"/>
        <v>0</v>
      </c>
      <c r="AL12" s="142">
        <f t="shared" si="24"/>
        <v>0</v>
      </c>
      <c r="AM12" s="142">
        <f t="shared" si="24"/>
        <v>0</v>
      </c>
      <c r="AN12" s="142">
        <f t="shared" si="24"/>
        <v>0</v>
      </c>
      <c r="AO12" s="142">
        <f t="shared" si="24"/>
        <v>0</v>
      </c>
      <c r="AP12" s="142">
        <f t="shared" si="24"/>
        <v>0</v>
      </c>
      <c r="AQ12" s="142">
        <f t="shared" si="24"/>
        <v>0</v>
      </c>
      <c r="AR12" s="142">
        <f t="shared" si="24"/>
        <v>0</v>
      </c>
      <c r="AS12" s="142">
        <f t="shared" si="24"/>
        <v>0</v>
      </c>
      <c r="AT12" s="142">
        <f t="shared" si="24"/>
        <v>0</v>
      </c>
      <c r="AU12" s="142">
        <f t="shared" si="24"/>
        <v>0</v>
      </c>
      <c r="AV12" s="142">
        <f t="shared" si="24"/>
        <v>0</v>
      </c>
      <c r="AW12" s="142">
        <f t="shared" si="24"/>
        <v>0</v>
      </c>
      <c r="AX12" s="142">
        <f t="shared" si="24"/>
        <v>0</v>
      </c>
      <c r="AY12" s="142">
        <f t="shared" si="24"/>
        <v>0</v>
      </c>
      <c r="AZ12" s="142">
        <f t="shared" si="24"/>
        <v>0</v>
      </c>
      <c r="BA12" s="142">
        <f t="shared" si="24"/>
        <v>0</v>
      </c>
      <c r="BB12" s="142">
        <f t="shared" si="24"/>
        <v>0</v>
      </c>
      <c r="BC12" s="142">
        <f t="shared" si="24"/>
        <v>0</v>
      </c>
      <c r="BD12" s="142">
        <f t="shared" si="24"/>
        <v>0</v>
      </c>
      <c r="BE12" s="142">
        <f t="shared" si="24"/>
        <v>0</v>
      </c>
      <c r="BF12" s="142">
        <f t="shared" si="24"/>
        <v>0</v>
      </c>
      <c r="BG12" s="142">
        <f t="shared" si="24"/>
        <v>0</v>
      </c>
      <c r="BH12" s="142">
        <f t="shared" si="24"/>
        <v>0</v>
      </c>
      <c r="BI12" s="142">
        <f t="shared" si="24"/>
        <v>0</v>
      </c>
      <c r="BJ12" s="142">
        <f t="shared" si="24"/>
        <v>0</v>
      </c>
      <c r="BK12" s="142">
        <f t="shared" si="24"/>
        <v>0</v>
      </c>
      <c r="BL12" s="142">
        <f t="shared" si="24"/>
        <v>0</v>
      </c>
      <c r="BM12" s="142">
        <f t="shared" si="24"/>
        <v>0</v>
      </c>
      <c r="BN12" s="142">
        <f t="shared" si="24"/>
        <v>0</v>
      </c>
      <c r="BO12" s="142">
        <f t="shared" si="24"/>
        <v>0</v>
      </c>
      <c r="BP12" s="142">
        <f t="shared" si="24"/>
        <v>0</v>
      </c>
      <c r="BQ12" s="142">
        <f t="shared" si="24"/>
        <v>0</v>
      </c>
      <c r="BR12" s="142">
        <f t="shared" si="24"/>
        <v>0</v>
      </c>
      <c r="BS12" s="142">
        <f t="shared" si="24"/>
        <v>0</v>
      </c>
      <c r="BT12" s="142">
        <f t="shared" si="24"/>
        <v>0</v>
      </c>
      <c r="BU12" s="142">
        <f t="shared" si="24"/>
        <v>0</v>
      </c>
      <c r="BV12" s="142">
        <f t="shared" si="24"/>
        <v>0</v>
      </c>
      <c r="BW12" s="142">
        <f t="shared" si="24"/>
        <v>0</v>
      </c>
      <c r="BX12" s="142">
        <f t="shared" si="24"/>
        <v>0</v>
      </c>
      <c r="BY12" s="142">
        <f t="shared" si="24"/>
        <v>0</v>
      </c>
      <c r="BZ12" s="142">
        <f t="shared" si="24"/>
        <v>0</v>
      </c>
      <c r="CA12" s="142">
        <f t="shared" si="24"/>
        <v>0</v>
      </c>
      <c r="CB12" s="142">
        <f t="shared" si="24"/>
        <v>0</v>
      </c>
      <c r="CC12" s="142">
        <f t="shared" si="24"/>
        <v>0</v>
      </c>
      <c r="CD12" s="142">
        <f t="shared" si="24"/>
        <v>0</v>
      </c>
      <c r="CE12" s="142">
        <f t="shared" si="24"/>
        <v>0</v>
      </c>
      <c r="CF12" s="142">
        <f t="shared" si="24"/>
        <v>0</v>
      </c>
      <c r="CG12" s="142">
        <f t="shared" si="24"/>
        <v>0</v>
      </c>
      <c r="CH12" s="142">
        <f t="shared" si="24"/>
        <v>0</v>
      </c>
      <c r="CI12" s="142">
        <f t="shared" si="24"/>
        <v>0</v>
      </c>
      <c r="CJ12" s="142">
        <f t="shared" si="24"/>
        <v>0</v>
      </c>
      <c r="CK12" s="142">
        <f t="shared" si="24"/>
        <v>0</v>
      </c>
      <c r="CL12" s="142">
        <f t="shared" si="24"/>
        <v>0</v>
      </c>
      <c r="CM12" s="142">
        <f t="shared" si="24"/>
        <v>0</v>
      </c>
      <c r="CN12" s="142">
        <f t="shared" si="24"/>
        <v>0</v>
      </c>
      <c r="CO12" s="142">
        <f t="shared" si="24"/>
        <v>0</v>
      </c>
      <c r="CP12" s="142">
        <f t="shared" si="24"/>
        <v>0</v>
      </c>
      <c r="CQ12" s="142">
        <f t="shared" si="24"/>
        <v>0</v>
      </c>
      <c r="CR12" s="142">
        <f aca="true" t="shared" si="25" ref="CR12:EY12">IF(AND(NOT(CR$6=CS$6),$T12=CR$6),$V12,0)</f>
        <v>0</v>
      </c>
      <c r="CS12" s="142">
        <f t="shared" si="25"/>
        <v>0</v>
      </c>
      <c r="CT12" s="142">
        <f t="shared" si="25"/>
        <v>0</v>
      </c>
      <c r="CU12" s="142">
        <f t="shared" si="25"/>
        <v>0</v>
      </c>
      <c r="CV12" s="142">
        <f t="shared" si="25"/>
        <v>0</v>
      </c>
      <c r="CW12" s="142">
        <f t="shared" si="25"/>
        <v>0</v>
      </c>
      <c r="CX12" s="142">
        <f t="shared" si="25"/>
        <v>0</v>
      </c>
      <c r="CY12" s="142">
        <f t="shared" si="25"/>
        <v>0</v>
      </c>
      <c r="CZ12" s="142">
        <f t="shared" si="25"/>
        <v>0</v>
      </c>
      <c r="DA12" s="142">
        <f t="shared" si="25"/>
        <v>0</v>
      </c>
      <c r="DB12" s="142">
        <f t="shared" si="25"/>
        <v>0</v>
      </c>
      <c r="DC12" s="142">
        <f t="shared" si="25"/>
        <v>0</v>
      </c>
      <c r="DD12" s="142">
        <f t="shared" si="25"/>
        <v>0</v>
      </c>
      <c r="DE12" s="142">
        <f t="shared" si="25"/>
        <v>0</v>
      </c>
      <c r="DF12" s="142">
        <f t="shared" si="25"/>
        <v>0</v>
      </c>
      <c r="DG12" s="142">
        <f t="shared" si="25"/>
        <v>0</v>
      </c>
      <c r="DH12" s="142">
        <f t="shared" si="25"/>
        <v>0</v>
      </c>
      <c r="DI12" s="142">
        <f t="shared" si="25"/>
        <v>0</v>
      </c>
      <c r="DJ12" s="142">
        <f t="shared" si="25"/>
        <v>0</v>
      </c>
      <c r="DK12" s="142">
        <f t="shared" si="25"/>
        <v>0</v>
      </c>
      <c r="DL12" s="142">
        <f t="shared" si="25"/>
        <v>0</v>
      </c>
      <c r="DM12" s="142">
        <f t="shared" si="25"/>
        <v>0</v>
      </c>
      <c r="DN12" s="142">
        <f t="shared" si="25"/>
        <v>0</v>
      </c>
      <c r="DO12" s="142">
        <f t="shared" si="25"/>
        <v>0</v>
      </c>
      <c r="DP12" s="142">
        <f t="shared" si="25"/>
        <v>0</v>
      </c>
      <c r="DQ12" s="142">
        <f t="shared" si="25"/>
        <v>0</v>
      </c>
      <c r="DR12" s="142">
        <f t="shared" si="25"/>
        <v>0</v>
      </c>
      <c r="DS12" s="142">
        <f t="shared" si="25"/>
        <v>0</v>
      </c>
      <c r="DT12" s="142">
        <f t="shared" si="25"/>
        <v>0</v>
      </c>
      <c r="DU12" s="142">
        <f t="shared" si="25"/>
        <v>0</v>
      </c>
      <c r="DV12" s="142">
        <f t="shared" si="25"/>
        <v>0</v>
      </c>
      <c r="DW12" s="142">
        <f t="shared" si="25"/>
        <v>0</v>
      </c>
      <c r="DX12" s="142">
        <f t="shared" si="25"/>
        <v>0</v>
      </c>
      <c r="DY12" s="142">
        <f t="shared" si="25"/>
        <v>0</v>
      </c>
      <c r="DZ12" s="142">
        <f t="shared" si="25"/>
        <v>0</v>
      </c>
      <c r="EA12" s="142">
        <f t="shared" si="25"/>
        <v>0</v>
      </c>
      <c r="EB12" s="142">
        <f t="shared" si="25"/>
        <v>0</v>
      </c>
      <c r="EC12" s="142">
        <f t="shared" si="25"/>
        <v>0</v>
      </c>
      <c r="ED12" s="142">
        <f t="shared" si="25"/>
        <v>0</v>
      </c>
      <c r="EE12" s="142">
        <f t="shared" si="25"/>
        <v>0</v>
      </c>
      <c r="EF12" s="142">
        <f t="shared" si="25"/>
        <v>0</v>
      </c>
      <c r="EG12" s="142">
        <f t="shared" si="25"/>
        <v>0</v>
      </c>
      <c r="EH12" s="142">
        <f t="shared" si="25"/>
        <v>0</v>
      </c>
      <c r="EI12" s="142">
        <f t="shared" si="25"/>
        <v>0</v>
      </c>
      <c r="EJ12" s="142">
        <f t="shared" si="25"/>
        <v>0</v>
      </c>
      <c r="EK12" s="142">
        <f t="shared" si="25"/>
        <v>0</v>
      </c>
      <c r="EL12" s="142">
        <f t="shared" si="25"/>
        <v>0</v>
      </c>
      <c r="EM12" s="142">
        <f t="shared" si="25"/>
        <v>0</v>
      </c>
      <c r="EN12" s="142">
        <f t="shared" si="25"/>
        <v>0</v>
      </c>
      <c r="EO12" s="142">
        <f t="shared" si="25"/>
        <v>0</v>
      </c>
      <c r="EP12" s="142">
        <f t="shared" si="25"/>
        <v>0</v>
      </c>
      <c r="EQ12" s="142">
        <f t="shared" si="25"/>
        <v>0</v>
      </c>
      <c r="ER12" s="142">
        <f t="shared" si="25"/>
        <v>0</v>
      </c>
      <c r="ES12" s="142">
        <f t="shared" si="25"/>
        <v>0</v>
      </c>
      <c r="ET12" s="142">
        <f t="shared" si="25"/>
        <v>0</v>
      </c>
      <c r="EU12" s="142">
        <f t="shared" si="25"/>
        <v>0</v>
      </c>
      <c r="EV12" s="142">
        <f t="shared" si="25"/>
        <v>0</v>
      </c>
      <c r="EW12" s="142">
        <f t="shared" si="25"/>
        <v>0</v>
      </c>
      <c r="EX12" s="142">
        <f t="shared" si="25"/>
        <v>0</v>
      </c>
      <c r="EY12" s="142">
        <f t="shared" si="25"/>
        <v>0</v>
      </c>
      <c r="EZ12" s="144">
        <f t="shared" si="14"/>
        <v>0</v>
      </c>
      <c r="FA12" s="141">
        <f>IF(AND($M$3&gt;SUM(Q13:$Q$132),$G$3&lt;SUM(Q12:$Q$132)),$G$3-SUM(Q13:$Q$132),0)</f>
        <v>0</v>
      </c>
      <c r="FB12" s="120">
        <v>121</v>
      </c>
      <c r="FC12" s="145">
        <f>AJ6</f>
        <v>0</v>
      </c>
      <c r="FD12" s="145">
        <f>AJ133</f>
        <v>0</v>
      </c>
      <c r="FE12" s="141" t="str">
        <f t="shared" si="15"/>
        <v>x</v>
      </c>
    </row>
    <row r="13" spans="1:161" s="146" customFormat="1" ht="24.75" customHeight="1">
      <c r="A13" s="121"/>
      <c r="B13" s="121"/>
      <c r="C13" s="122"/>
      <c r="D13" s="123"/>
      <c r="E13" s="123"/>
      <c r="F13" s="124"/>
      <c r="G13" s="125">
        <f t="shared" si="2"/>
      </c>
      <c r="H13" s="126"/>
      <c r="I13" s="127">
        <f t="shared" si="23"/>
      </c>
      <c r="J13" s="128"/>
      <c r="K13" s="129"/>
      <c r="L13" s="130">
        <f t="shared" si="20"/>
      </c>
      <c r="M13" s="131"/>
      <c r="N13" s="130">
        <f t="shared" si="3"/>
      </c>
      <c r="O13" s="132"/>
      <c r="P13" s="133"/>
      <c r="Q13" s="134">
        <f t="shared" si="4"/>
      </c>
      <c r="R13" s="135">
        <f>IF(AND(E13=1,C13&gt;0),(D13-($B$4-C13)),IF(AND(E13&gt;0,E13=2),(D13-($B$4-C13))*'A - Condition &amp; Criticality'!$E$6,IF(AND(E13&gt;0,E13=3),(D13-($B$4-C13))*'A - Condition &amp; Criticality'!$E$7,IF(AND(E13&gt;0,E13=4),(D13-($B$4-C13))*'A - Condition &amp; Criticality'!$E$8,IF(AND(E13&gt;0,E13=5),(D13-($B$4-C13))*'A - Condition &amp; Criticality'!$E$9,IF(AND(E13&gt;0,E13=6),(D13-($B$4-C13))*'A - Condition &amp; Criticality'!$E$10,IF(AND(E13&gt;0,E13=7),(D13-($B$4-C13))*'A - Condition &amp; Criticality'!$E$11,0)))))))</f>
        <v>0</v>
      </c>
      <c r="S13" s="135">
        <f>IF(AND(E13&gt;0,E13=8),(D13-($B$4-C13))*'A - Condition &amp; Criticality'!$E$12,IF(AND(E13&gt;0,E13=9),(D13-($B$4-C13))*'A - Condition &amp; Criticality'!$E$13,IF(E13=10,0,0)))</f>
        <v>0</v>
      </c>
      <c r="T13" s="136">
        <f t="shared" si="5"/>
      </c>
      <c r="U13" s="137">
        <f t="shared" si="6"/>
        <v>0</v>
      </c>
      <c r="V13" s="138">
        <f t="shared" si="7"/>
        <v>0</v>
      </c>
      <c r="W13" s="138">
        <f t="shared" si="8"/>
        <v>0</v>
      </c>
      <c r="X13" s="139">
        <f>IF($M$3&gt;=SUM(AD13:$AD$132),0,IF(Y13&gt;=AD13,0,-PMT(AE13/12,(AB13)*12,0,(AD13-Y13))/$H$1))</f>
        <v>0</v>
      </c>
      <c r="Y13" s="138" t="e">
        <f>IF(Y14&gt;AD14,(-FV(AE13,(AB13-AB14),0,(Y14-AD14)))+-FV(AE13/12,(AB13-AB14)*12,SUM($X14:X$132)*$H$1),-FV(AE13/12,(AB13-AB14)*12,SUM(X14:$X$132)*$H$1,AC13))</f>
        <v>#N/A</v>
      </c>
      <c r="Z13" s="138" t="e">
        <f>IF(AND(AD13&gt;0,SUM($AD$8:AD12)=0,Y12&gt;0),Y12,0)</f>
        <v>#N/A</v>
      </c>
      <c r="AA13" s="140" t="b">
        <f>IF(AND(X13&gt;0,SUM($X$8:X12)=0),AB13)</f>
        <v>0</v>
      </c>
      <c r="AB13" s="141">
        <f t="shared" si="9"/>
        <v>0</v>
      </c>
      <c r="AC13" s="141">
        <f>IF(AND($M$3&gt;SUM(AD14:$AD$132),$M$3&lt;SUM(AD13:$AD$132)),$M$3-SUM(AD14:$AD$132),0)</f>
        <v>0</v>
      </c>
      <c r="AD13" s="142">
        <f t="shared" si="10"/>
        <v>0</v>
      </c>
      <c r="AE13" s="143" t="e">
        <f t="shared" si="11"/>
        <v>#N/A</v>
      </c>
      <c r="AF13" s="142">
        <f aca="true" t="shared" si="26" ref="AF13:CQ13">IF(AND(NOT(AF$6=AG$6),$T13=AF$6),$V13,0)</f>
        <v>0</v>
      </c>
      <c r="AG13" s="142">
        <f t="shared" si="26"/>
        <v>0</v>
      </c>
      <c r="AH13" s="142">
        <f t="shared" si="26"/>
        <v>0</v>
      </c>
      <c r="AI13" s="142">
        <f t="shared" si="26"/>
        <v>0</v>
      </c>
      <c r="AJ13" s="142">
        <f t="shared" si="26"/>
        <v>0</v>
      </c>
      <c r="AK13" s="142">
        <f t="shared" si="26"/>
        <v>0</v>
      </c>
      <c r="AL13" s="142">
        <f t="shared" si="26"/>
        <v>0</v>
      </c>
      <c r="AM13" s="142">
        <f t="shared" si="26"/>
        <v>0</v>
      </c>
      <c r="AN13" s="142">
        <f t="shared" si="26"/>
        <v>0</v>
      </c>
      <c r="AO13" s="142">
        <f t="shared" si="26"/>
        <v>0</v>
      </c>
      <c r="AP13" s="142">
        <f t="shared" si="26"/>
        <v>0</v>
      </c>
      <c r="AQ13" s="142">
        <f t="shared" si="26"/>
        <v>0</v>
      </c>
      <c r="AR13" s="142">
        <f t="shared" si="26"/>
        <v>0</v>
      </c>
      <c r="AS13" s="142">
        <f t="shared" si="26"/>
        <v>0</v>
      </c>
      <c r="AT13" s="142">
        <f t="shared" si="26"/>
        <v>0</v>
      </c>
      <c r="AU13" s="142">
        <f t="shared" si="26"/>
        <v>0</v>
      </c>
      <c r="AV13" s="142">
        <f t="shared" si="26"/>
        <v>0</v>
      </c>
      <c r="AW13" s="142">
        <f t="shared" si="26"/>
        <v>0</v>
      </c>
      <c r="AX13" s="142">
        <f t="shared" si="26"/>
        <v>0</v>
      </c>
      <c r="AY13" s="142">
        <f t="shared" si="26"/>
        <v>0</v>
      </c>
      <c r="AZ13" s="142">
        <f t="shared" si="26"/>
        <v>0</v>
      </c>
      <c r="BA13" s="142">
        <f t="shared" si="26"/>
        <v>0</v>
      </c>
      <c r="BB13" s="142">
        <f t="shared" si="26"/>
        <v>0</v>
      </c>
      <c r="BC13" s="142">
        <f t="shared" si="26"/>
        <v>0</v>
      </c>
      <c r="BD13" s="142">
        <f t="shared" si="26"/>
        <v>0</v>
      </c>
      <c r="BE13" s="142">
        <f t="shared" si="26"/>
        <v>0</v>
      </c>
      <c r="BF13" s="142">
        <f t="shared" si="26"/>
        <v>0</v>
      </c>
      <c r="BG13" s="142">
        <f t="shared" si="26"/>
        <v>0</v>
      </c>
      <c r="BH13" s="142">
        <f t="shared" si="26"/>
        <v>0</v>
      </c>
      <c r="BI13" s="142">
        <f t="shared" si="26"/>
        <v>0</v>
      </c>
      <c r="BJ13" s="142">
        <f t="shared" si="26"/>
        <v>0</v>
      </c>
      <c r="BK13" s="142">
        <f t="shared" si="26"/>
        <v>0</v>
      </c>
      <c r="BL13" s="142">
        <f t="shared" si="26"/>
        <v>0</v>
      </c>
      <c r="BM13" s="142">
        <f t="shared" si="26"/>
        <v>0</v>
      </c>
      <c r="BN13" s="142">
        <f t="shared" si="26"/>
        <v>0</v>
      </c>
      <c r="BO13" s="142">
        <f t="shared" si="26"/>
        <v>0</v>
      </c>
      <c r="BP13" s="142">
        <f t="shared" si="26"/>
        <v>0</v>
      </c>
      <c r="BQ13" s="142">
        <f t="shared" si="26"/>
        <v>0</v>
      </c>
      <c r="BR13" s="142">
        <f t="shared" si="26"/>
        <v>0</v>
      </c>
      <c r="BS13" s="142">
        <f t="shared" si="26"/>
        <v>0</v>
      </c>
      <c r="BT13" s="142">
        <f t="shared" si="26"/>
        <v>0</v>
      </c>
      <c r="BU13" s="142">
        <f t="shared" si="26"/>
        <v>0</v>
      </c>
      <c r="BV13" s="142">
        <f t="shared" si="26"/>
        <v>0</v>
      </c>
      <c r="BW13" s="142">
        <f t="shared" si="26"/>
        <v>0</v>
      </c>
      <c r="BX13" s="142">
        <f t="shared" si="26"/>
        <v>0</v>
      </c>
      <c r="BY13" s="142">
        <f t="shared" si="26"/>
        <v>0</v>
      </c>
      <c r="BZ13" s="142">
        <f t="shared" si="26"/>
        <v>0</v>
      </c>
      <c r="CA13" s="142">
        <f t="shared" si="26"/>
        <v>0</v>
      </c>
      <c r="CB13" s="142">
        <f t="shared" si="26"/>
        <v>0</v>
      </c>
      <c r="CC13" s="142">
        <f t="shared" si="26"/>
        <v>0</v>
      </c>
      <c r="CD13" s="142">
        <f t="shared" si="26"/>
        <v>0</v>
      </c>
      <c r="CE13" s="142">
        <f t="shared" si="26"/>
        <v>0</v>
      </c>
      <c r="CF13" s="142">
        <f t="shared" si="26"/>
        <v>0</v>
      </c>
      <c r="CG13" s="142">
        <f t="shared" si="26"/>
        <v>0</v>
      </c>
      <c r="CH13" s="142">
        <f t="shared" si="26"/>
        <v>0</v>
      </c>
      <c r="CI13" s="142">
        <f t="shared" si="26"/>
        <v>0</v>
      </c>
      <c r="CJ13" s="142">
        <f t="shared" si="26"/>
        <v>0</v>
      </c>
      <c r="CK13" s="142">
        <f t="shared" si="26"/>
        <v>0</v>
      </c>
      <c r="CL13" s="142">
        <f t="shared" si="26"/>
        <v>0</v>
      </c>
      <c r="CM13" s="142">
        <f t="shared" si="26"/>
        <v>0</v>
      </c>
      <c r="CN13" s="142">
        <f t="shared" si="26"/>
        <v>0</v>
      </c>
      <c r="CO13" s="142">
        <f t="shared" si="26"/>
        <v>0</v>
      </c>
      <c r="CP13" s="142">
        <f t="shared" si="26"/>
        <v>0</v>
      </c>
      <c r="CQ13" s="142">
        <f t="shared" si="26"/>
        <v>0</v>
      </c>
      <c r="CR13" s="142">
        <f aca="true" t="shared" si="27" ref="CR13:EY13">IF(AND(NOT(CR$6=CS$6),$T13=CR$6),$V13,0)</f>
        <v>0</v>
      </c>
      <c r="CS13" s="142">
        <f t="shared" si="27"/>
        <v>0</v>
      </c>
      <c r="CT13" s="142">
        <f t="shared" si="27"/>
        <v>0</v>
      </c>
      <c r="CU13" s="142">
        <f t="shared" si="27"/>
        <v>0</v>
      </c>
      <c r="CV13" s="142">
        <f t="shared" si="27"/>
        <v>0</v>
      </c>
      <c r="CW13" s="142">
        <f t="shared" si="27"/>
        <v>0</v>
      </c>
      <c r="CX13" s="142">
        <f t="shared" si="27"/>
        <v>0</v>
      </c>
      <c r="CY13" s="142">
        <f t="shared" si="27"/>
        <v>0</v>
      </c>
      <c r="CZ13" s="142">
        <f t="shared" si="27"/>
        <v>0</v>
      </c>
      <c r="DA13" s="142">
        <f t="shared" si="27"/>
        <v>0</v>
      </c>
      <c r="DB13" s="142">
        <f t="shared" si="27"/>
        <v>0</v>
      </c>
      <c r="DC13" s="142">
        <f t="shared" si="27"/>
        <v>0</v>
      </c>
      <c r="DD13" s="142">
        <f t="shared" si="27"/>
        <v>0</v>
      </c>
      <c r="DE13" s="142">
        <f t="shared" si="27"/>
        <v>0</v>
      </c>
      <c r="DF13" s="142">
        <f t="shared" si="27"/>
        <v>0</v>
      </c>
      <c r="DG13" s="142">
        <f t="shared" si="27"/>
        <v>0</v>
      </c>
      <c r="DH13" s="142">
        <f t="shared" si="27"/>
        <v>0</v>
      </c>
      <c r="DI13" s="142">
        <f t="shared" si="27"/>
        <v>0</v>
      </c>
      <c r="DJ13" s="142">
        <f t="shared" si="27"/>
        <v>0</v>
      </c>
      <c r="DK13" s="142">
        <f t="shared" si="27"/>
        <v>0</v>
      </c>
      <c r="DL13" s="142">
        <f t="shared" si="27"/>
        <v>0</v>
      </c>
      <c r="DM13" s="142">
        <f t="shared" si="27"/>
        <v>0</v>
      </c>
      <c r="DN13" s="142">
        <f t="shared" si="27"/>
        <v>0</v>
      </c>
      <c r="DO13" s="142">
        <f t="shared" si="27"/>
        <v>0</v>
      </c>
      <c r="DP13" s="142">
        <f t="shared" si="27"/>
        <v>0</v>
      </c>
      <c r="DQ13" s="142">
        <f t="shared" si="27"/>
        <v>0</v>
      </c>
      <c r="DR13" s="142">
        <f t="shared" si="27"/>
        <v>0</v>
      </c>
      <c r="DS13" s="142">
        <f t="shared" si="27"/>
        <v>0</v>
      </c>
      <c r="DT13" s="142">
        <f t="shared" si="27"/>
        <v>0</v>
      </c>
      <c r="DU13" s="142">
        <f t="shared" si="27"/>
        <v>0</v>
      </c>
      <c r="DV13" s="142">
        <f t="shared" si="27"/>
        <v>0</v>
      </c>
      <c r="DW13" s="142">
        <f t="shared" si="27"/>
        <v>0</v>
      </c>
      <c r="DX13" s="142">
        <f t="shared" si="27"/>
        <v>0</v>
      </c>
      <c r="DY13" s="142">
        <f t="shared" si="27"/>
        <v>0</v>
      </c>
      <c r="DZ13" s="142">
        <f t="shared" si="27"/>
        <v>0</v>
      </c>
      <c r="EA13" s="142">
        <f t="shared" si="27"/>
        <v>0</v>
      </c>
      <c r="EB13" s="142">
        <f t="shared" si="27"/>
        <v>0</v>
      </c>
      <c r="EC13" s="142">
        <f t="shared" si="27"/>
        <v>0</v>
      </c>
      <c r="ED13" s="142">
        <f t="shared" si="27"/>
        <v>0</v>
      </c>
      <c r="EE13" s="142">
        <f t="shared" si="27"/>
        <v>0</v>
      </c>
      <c r="EF13" s="142">
        <f t="shared" si="27"/>
        <v>0</v>
      </c>
      <c r="EG13" s="142">
        <f t="shared" si="27"/>
        <v>0</v>
      </c>
      <c r="EH13" s="142">
        <f t="shared" si="27"/>
        <v>0</v>
      </c>
      <c r="EI13" s="142">
        <f t="shared" si="27"/>
        <v>0</v>
      </c>
      <c r="EJ13" s="142">
        <f t="shared" si="27"/>
        <v>0</v>
      </c>
      <c r="EK13" s="142">
        <f t="shared" si="27"/>
        <v>0</v>
      </c>
      <c r="EL13" s="142">
        <f t="shared" si="27"/>
        <v>0</v>
      </c>
      <c r="EM13" s="142">
        <f t="shared" si="27"/>
        <v>0</v>
      </c>
      <c r="EN13" s="142">
        <f t="shared" si="27"/>
        <v>0</v>
      </c>
      <c r="EO13" s="142">
        <f t="shared" si="27"/>
        <v>0</v>
      </c>
      <c r="EP13" s="142">
        <f t="shared" si="27"/>
        <v>0</v>
      </c>
      <c r="EQ13" s="142">
        <f t="shared" si="27"/>
        <v>0</v>
      </c>
      <c r="ER13" s="142">
        <f t="shared" si="27"/>
        <v>0</v>
      </c>
      <c r="ES13" s="142">
        <f t="shared" si="27"/>
        <v>0</v>
      </c>
      <c r="ET13" s="142">
        <f t="shared" si="27"/>
        <v>0</v>
      </c>
      <c r="EU13" s="142">
        <f t="shared" si="27"/>
        <v>0</v>
      </c>
      <c r="EV13" s="142">
        <f t="shared" si="27"/>
        <v>0</v>
      </c>
      <c r="EW13" s="142">
        <f t="shared" si="27"/>
        <v>0</v>
      </c>
      <c r="EX13" s="142">
        <f t="shared" si="27"/>
        <v>0</v>
      </c>
      <c r="EY13" s="142">
        <f t="shared" si="27"/>
        <v>0</v>
      </c>
      <c r="EZ13" s="144">
        <f t="shared" si="14"/>
        <v>0</v>
      </c>
      <c r="FA13" s="141">
        <f>IF(AND($M$3&gt;SUM(Q14:$Q$132),$G$3&lt;SUM(Q13:$Q$132)),$G$3-SUM(Q14:$Q$132),0)</f>
        <v>0</v>
      </c>
      <c r="FB13" s="120">
        <v>120</v>
      </c>
      <c r="FC13" s="145">
        <f>AK6</f>
        <v>0</v>
      </c>
      <c r="FD13" s="145">
        <f>AK133</f>
        <v>0</v>
      </c>
      <c r="FE13" s="141" t="str">
        <f t="shared" si="15"/>
        <v>x</v>
      </c>
    </row>
    <row r="14" spans="1:161" s="146" customFormat="1" ht="24.75" customHeight="1">
      <c r="A14" s="121"/>
      <c r="B14" s="121"/>
      <c r="C14" s="122"/>
      <c r="D14" s="123"/>
      <c r="E14" s="123"/>
      <c r="F14" s="124"/>
      <c r="G14" s="125">
        <f t="shared" si="2"/>
      </c>
      <c r="H14" s="126"/>
      <c r="I14" s="127">
        <f t="shared" si="23"/>
      </c>
      <c r="J14" s="128"/>
      <c r="K14" s="129"/>
      <c r="L14" s="130">
        <f t="shared" si="20"/>
      </c>
      <c r="M14" s="131"/>
      <c r="N14" s="130">
        <f t="shared" si="3"/>
      </c>
      <c r="O14" s="132"/>
      <c r="P14" s="133"/>
      <c r="Q14" s="134">
        <f t="shared" si="4"/>
      </c>
      <c r="R14" s="135">
        <f>IF(AND(E14=1,C14&gt;0),(D14-($B$4-C14)),IF(AND(E14&gt;0,E14=2),(D14-($B$4-C14))*'A - Condition &amp; Criticality'!$E$6,IF(AND(E14&gt;0,E14=3),(D14-($B$4-C14))*'A - Condition &amp; Criticality'!$E$7,IF(AND(E14&gt;0,E14=4),(D14-($B$4-C14))*'A - Condition &amp; Criticality'!$E$8,IF(AND(E14&gt;0,E14=5),(D14-($B$4-C14))*'A - Condition &amp; Criticality'!$E$9,IF(AND(E14&gt;0,E14=6),(D14-($B$4-C14))*'A - Condition &amp; Criticality'!$E$10,IF(AND(E14&gt;0,E14=7),(D14-($B$4-C14))*'A - Condition &amp; Criticality'!$E$11,0)))))))</f>
        <v>0</v>
      </c>
      <c r="S14" s="135">
        <f>IF(AND(E14&gt;0,E14=8),(D14-($B$4-C14))*'A - Condition &amp; Criticality'!$E$12,IF(AND(E14&gt;0,E14=9),(D14-($B$4-C14))*'A - Condition &amp; Criticality'!$E$13,IF(E14=10,0,0)))</f>
        <v>0</v>
      </c>
      <c r="T14" s="136">
        <f t="shared" si="5"/>
      </c>
      <c r="U14" s="137">
        <f t="shared" si="6"/>
        <v>0</v>
      </c>
      <c r="V14" s="138">
        <f t="shared" si="7"/>
        <v>0</v>
      </c>
      <c r="W14" s="138">
        <f t="shared" si="8"/>
        <v>0</v>
      </c>
      <c r="X14" s="139">
        <f>IF($M$3&gt;=SUM(AD14:$AD$132),0,IF(Y14&gt;=AD14,0,-PMT(AE14/12,(AB14)*12,0,(AD14-Y14))/$H$1))</f>
        <v>0</v>
      </c>
      <c r="Y14" s="138" t="e">
        <f>IF(Y15&gt;AD15,(-FV(AE14,(AB14-AB15),0,(Y15-AD15)))+-FV(AE14/12,(AB14-AB15)*12,SUM($X15:X$132)*$H$1),-FV(AE14/12,(AB14-AB15)*12,SUM(X15:$X$132)*$H$1,AC14))</f>
        <v>#N/A</v>
      </c>
      <c r="Z14" s="138" t="e">
        <f>IF(AND(AD14&gt;0,SUM($AD$8:AD13)=0,Y13&gt;0),Y13,0)</f>
        <v>#N/A</v>
      </c>
      <c r="AA14" s="140" t="b">
        <f>IF(AND(X14&gt;0,SUM($X$8:X13)=0),AB14)</f>
        <v>0</v>
      </c>
      <c r="AB14" s="141">
        <f t="shared" si="9"/>
        <v>0</v>
      </c>
      <c r="AC14" s="141">
        <f>IF(AND($M$3&gt;SUM(AD15:$AD$132),$M$3&lt;SUM(AD14:$AD$132)),$M$3-SUM(AD15:$AD$132),0)</f>
        <v>0</v>
      </c>
      <c r="AD14" s="142">
        <f t="shared" si="10"/>
        <v>0</v>
      </c>
      <c r="AE14" s="143" t="e">
        <f t="shared" si="11"/>
        <v>#N/A</v>
      </c>
      <c r="AF14" s="142">
        <f aca="true" t="shared" si="28" ref="AF14:CQ14">IF(AND(NOT(AF$6=AG$6),$T14=AF$6),$V14,0)</f>
        <v>0</v>
      </c>
      <c r="AG14" s="142">
        <f t="shared" si="28"/>
        <v>0</v>
      </c>
      <c r="AH14" s="142">
        <f t="shared" si="28"/>
        <v>0</v>
      </c>
      <c r="AI14" s="142">
        <f t="shared" si="28"/>
        <v>0</v>
      </c>
      <c r="AJ14" s="142">
        <f t="shared" si="28"/>
        <v>0</v>
      </c>
      <c r="AK14" s="142">
        <f t="shared" si="28"/>
        <v>0</v>
      </c>
      <c r="AL14" s="142">
        <f t="shared" si="28"/>
        <v>0</v>
      </c>
      <c r="AM14" s="142">
        <f t="shared" si="28"/>
        <v>0</v>
      </c>
      <c r="AN14" s="142">
        <f t="shared" si="28"/>
        <v>0</v>
      </c>
      <c r="AO14" s="142">
        <f t="shared" si="28"/>
        <v>0</v>
      </c>
      <c r="AP14" s="142">
        <f t="shared" si="28"/>
        <v>0</v>
      </c>
      <c r="AQ14" s="142">
        <f t="shared" si="28"/>
        <v>0</v>
      </c>
      <c r="AR14" s="142">
        <f t="shared" si="28"/>
        <v>0</v>
      </c>
      <c r="AS14" s="142">
        <f t="shared" si="28"/>
        <v>0</v>
      </c>
      <c r="AT14" s="142">
        <f t="shared" si="28"/>
        <v>0</v>
      </c>
      <c r="AU14" s="142">
        <f t="shared" si="28"/>
        <v>0</v>
      </c>
      <c r="AV14" s="142">
        <f t="shared" si="28"/>
        <v>0</v>
      </c>
      <c r="AW14" s="142">
        <f t="shared" si="28"/>
        <v>0</v>
      </c>
      <c r="AX14" s="142">
        <f t="shared" si="28"/>
        <v>0</v>
      </c>
      <c r="AY14" s="142">
        <f t="shared" si="28"/>
        <v>0</v>
      </c>
      <c r="AZ14" s="142">
        <f t="shared" si="28"/>
        <v>0</v>
      </c>
      <c r="BA14" s="142">
        <f t="shared" si="28"/>
        <v>0</v>
      </c>
      <c r="BB14" s="142">
        <f t="shared" si="28"/>
        <v>0</v>
      </c>
      <c r="BC14" s="142">
        <f t="shared" si="28"/>
        <v>0</v>
      </c>
      <c r="BD14" s="142">
        <f t="shared" si="28"/>
        <v>0</v>
      </c>
      <c r="BE14" s="142">
        <f t="shared" si="28"/>
        <v>0</v>
      </c>
      <c r="BF14" s="142">
        <f t="shared" si="28"/>
        <v>0</v>
      </c>
      <c r="BG14" s="142">
        <f t="shared" si="28"/>
        <v>0</v>
      </c>
      <c r="BH14" s="142">
        <f t="shared" si="28"/>
        <v>0</v>
      </c>
      <c r="BI14" s="142">
        <f t="shared" si="28"/>
        <v>0</v>
      </c>
      <c r="BJ14" s="142">
        <f t="shared" si="28"/>
        <v>0</v>
      </c>
      <c r="BK14" s="142">
        <f t="shared" si="28"/>
        <v>0</v>
      </c>
      <c r="BL14" s="142">
        <f t="shared" si="28"/>
        <v>0</v>
      </c>
      <c r="BM14" s="142">
        <f t="shared" si="28"/>
        <v>0</v>
      </c>
      <c r="BN14" s="142">
        <f t="shared" si="28"/>
        <v>0</v>
      </c>
      <c r="BO14" s="142">
        <f t="shared" si="28"/>
        <v>0</v>
      </c>
      <c r="BP14" s="142">
        <f t="shared" si="28"/>
        <v>0</v>
      </c>
      <c r="BQ14" s="142">
        <f t="shared" si="28"/>
        <v>0</v>
      </c>
      <c r="BR14" s="142">
        <f t="shared" si="28"/>
        <v>0</v>
      </c>
      <c r="BS14" s="142">
        <f t="shared" si="28"/>
        <v>0</v>
      </c>
      <c r="BT14" s="142">
        <f t="shared" si="28"/>
        <v>0</v>
      </c>
      <c r="BU14" s="142">
        <f t="shared" si="28"/>
        <v>0</v>
      </c>
      <c r="BV14" s="142">
        <f t="shared" si="28"/>
        <v>0</v>
      </c>
      <c r="BW14" s="142">
        <f t="shared" si="28"/>
        <v>0</v>
      </c>
      <c r="BX14" s="142">
        <f t="shared" si="28"/>
        <v>0</v>
      </c>
      <c r="BY14" s="142">
        <f t="shared" si="28"/>
        <v>0</v>
      </c>
      <c r="BZ14" s="142">
        <f t="shared" si="28"/>
        <v>0</v>
      </c>
      <c r="CA14" s="142">
        <f t="shared" si="28"/>
        <v>0</v>
      </c>
      <c r="CB14" s="142">
        <f t="shared" si="28"/>
        <v>0</v>
      </c>
      <c r="CC14" s="142">
        <f t="shared" si="28"/>
        <v>0</v>
      </c>
      <c r="CD14" s="142">
        <f t="shared" si="28"/>
        <v>0</v>
      </c>
      <c r="CE14" s="142">
        <f t="shared" si="28"/>
        <v>0</v>
      </c>
      <c r="CF14" s="142">
        <f t="shared" si="28"/>
        <v>0</v>
      </c>
      <c r="CG14" s="142">
        <f t="shared" si="28"/>
        <v>0</v>
      </c>
      <c r="CH14" s="142">
        <f t="shared" si="28"/>
        <v>0</v>
      </c>
      <c r="CI14" s="142">
        <f t="shared" si="28"/>
        <v>0</v>
      </c>
      <c r="CJ14" s="142">
        <f t="shared" si="28"/>
        <v>0</v>
      </c>
      <c r="CK14" s="142">
        <f t="shared" si="28"/>
        <v>0</v>
      </c>
      <c r="CL14" s="142">
        <f t="shared" si="28"/>
        <v>0</v>
      </c>
      <c r="CM14" s="142">
        <f t="shared" si="28"/>
        <v>0</v>
      </c>
      <c r="CN14" s="142">
        <f t="shared" si="28"/>
        <v>0</v>
      </c>
      <c r="CO14" s="142">
        <f t="shared" si="28"/>
        <v>0</v>
      </c>
      <c r="CP14" s="142">
        <f t="shared" si="28"/>
        <v>0</v>
      </c>
      <c r="CQ14" s="142">
        <f t="shared" si="28"/>
        <v>0</v>
      </c>
      <c r="CR14" s="142">
        <f aca="true" t="shared" si="29" ref="CR14:EY14">IF(AND(NOT(CR$6=CS$6),$T14=CR$6),$V14,0)</f>
        <v>0</v>
      </c>
      <c r="CS14" s="142">
        <f t="shared" si="29"/>
        <v>0</v>
      </c>
      <c r="CT14" s="142">
        <f t="shared" si="29"/>
        <v>0</v>
      </c>
      <c r="CU14" s="142">
        <f t="shared" si="29"/>
        <v>0</v>
      </c>
      <c r="CV14" s="142">
        <f t="shared" si="29"/>
        <v>0</v>
      </c>
      <c r="CW14" s="142">
        <f t="shared" si="29"/>
        <v>0</v>
      </c>
      <c r="CX14" s="142">
        <f t="shared" si="29"/>
        <v>0</v>
      </c>
      <c r="CY14" s="142">
        <f t="shared" si="29"/>
        <v>0</v>
      </c>
      <c r="CZ14" s="142">
        <f t="shared" si="29"/>
        <v>0</v>
      </c>
      <c r="DA14" s="142">
        <f t="shared" si="29"/>
        <v>0</v>
      </c>
      <c r="DB14" s="142">
        <f t="shared" si="29"/>
        <v>0</v>
      </c>
      <c r="DC14" s="142">
        <f t="shared" si="29"/>
        <v>0</v>
      </c>
      <c r="DD14" s="142">
        <f t="shared" si="29"/>
        <v>0</v>
      </c>
      <c r="DE14" s="142">
        <f t="shared" si="29"/>
        <v>0</v>
      </c>
      <c r="DF14" s="142">
        <f t="shared" si="29"/>
        <v>0</v>
      </c>
      <c r="DG14" s="142">
        <f t="shared" si="29"/>
        <v>0</v>
      </c>
      <c r="DH14" s="142">
        <f t="shared" si="29"/>
        <v>0</v>
      </c>
      <c r="DI14" s="142">
        <f t="shared" si="29"/>
        <v>0</v>
      </c>
      <c r="DJ14" s="142">
        <f t="shared" si="29"/>
        <v>0</v>
      </c>
      <c r="DK14" s="142">
        <f t="shared" si="29"/>
        <v>0</v>
      </c>
      <c r="DL14" s="142">
        <f t="shared" si="29"/>
        <v>0</v>
      </c>
      <c r="DM14" s="142">
        <f t="shared" si="29"/>
        <v>0</v>
      </c>
      <c r="DN14" s="142">
        <f t="shared" si="29"/>
        <v>0</v>
      </c>
      <c r="DO14" s="142">
        <f t="shared" si="29"/>
        <v>0</v>
      </c>
      <c r="DP14" s="142">
        <f t="shared" si="29"/>
        <v>0</v>
      </c>
      <c r="DQ14" s="142">
        <f t="shared" si="29"/>
        <v>0</v>
      </c>
      <c r="DR14" s="142">
        <f t="shared" si="29"/>
        <v>0</v>
      </c>
      <c r="DS14" s="142">
        <f t="shared" si="29"/>
        <v>0</v>
      </c>
      <c r="DT14" s="142">
        <f t="shared" si="29"/>
        <v>0</v>
      </c>
      <c r="DU14" s="142">
        <f t="shared" si="29"/>
        <v>0</v>
      </c>
      <c r="DV14" s="142">
        <f t="shared" si="29"/>
        <v>0</v>
      </c>
      <c r="DW14" s="142">
        <f t="shared" si="29"/>
        <v>0</v>
      </c>
      <c r="DX14" s="142">
        <f t="shared" si="29"/>
        <v>0</v>
      </c>
      <c r="DY14" s="142">
        <f t="shared" si="29"/>
        <v>0</v>
      </c>
      <c r="DZ14" s="142">
        <f t="shared" si="29"/>
        <v>0</v>
      </c>
      <c r="EA14" s="142">
        <f t="shared" si="29"/>
        <v>0</v>
      </c>
      <c r="EB14" s="142">
        <f t="shared" si="29"/>
        <v>0</v>
      </c>
      <c r="EC14" s="142">
        <f t="shared" si="29"/>
        <v>0</v>
      </c>
      <c r="ED14" s="142">
        <f t="shared" si="29"/>
        <v>0</v>
      </c>
      <c r="EE14" s="142">
        <f t="shared" si="29"/>
        <v>0</v>
      </c>
      <c r="EF14" s="142">
        <f t="shared" si="29"/>
        <v>0</v>
      </c>
      <c r="EG14" s="142">
        <f t="shared" si="29"/>
        <v>0</v>
      </c>
      <c r="EH14" s="142">
        <f t="shared" si="29"/>
        <v>0</v>
      </c>
      <c r="EI14" s="142">
        <f t="shared" si="29"/>
        <v>0</v>
      </c>
      <c r="EJ14" s="142">
        <f t="shared" si="29"/>
        <v>0</v>
      </c>
      <c r="EK14" s="142">
        <f t="shared" si="29"/>
        <v>0</v>
      </c>
      <c r="EL14" s="142">
        <f t="shared" si="29"/>
        <v>0</v>
      </c>
      <c r="EM14" s="142">
        <f t="shared" si="29"/>
        <v>0</v>
      </c>
      <c r="EN14" s="142">
        <f t="shared" si="29"/>
        <v>0</v>
      </c>
      <c r="EO14" s="142">
        <f t="shared" si="29"/>
        <v>0</v>
      </c>
      <c r="EP14" s="142">
        <f t="shared" si="29"/>
        <v>0</v>
      </c>
      <c r="EQ14" s="142">
        <f t="shared" si="29"/>
        <v>0</v>
      </c>
      <c r="ER14" s="142">
        <f t="shared" si="29"/>
        <v>0</v>
      </c>
      <c r="ES14" s="142">
        <f t="shared" si="29"/>
        <v>0</v>
      </c>
      <c r="ET14" s="142">
        <f t="shared" si="29"/>
        <v>0</v>
      </c>
      <c r="EU14" s="142">
        <f t="shared" si="29"/>
        <v>0</v>
      </c>
      <c r="EV14" s="142">
        <f t="shared" si="29"/>
        <v>0</v>
      </c>
      <c r="EW14" s="142">
        <f t="shared" si="29"/>
        <v>0</v>
      </c>
      <c r="EX14" s="142">
        <f t="shared" si="29"/>
        <v>0</v>
      </c>
      <c r="EY14" s="142">
        <f t="shared" si="29"/>
        <v>0</v>
      </c>
      <c r="EZ14" s="144">
        <f t="shared" si="14"/>
        <v>0</v>
      </c>
      <c r="FA14" s="141">
        <f>IF(AND($M$3&gt;SUM(Q15:$Q$132),$G$3&lt;SUM(Q14:$Q$132)),$G$3-SUM(Q15:$Q$132),0)</f>
        <v>0</v>
      </c>
      <c r="FB14" s="120">
        <v>119</v>
      </c>
      <c r="FC14" s="145">
        <f>AL6</f>
        <v>0</v>
      </c>
      <c r="FD14" s="145">
        <f>AL133</f>
        <v>0</v>
      </c>
      <c r="FE14" s="141" t="str">
        <f t="shared" si="15"/>
        <v>x</v>
      </c>
    </row>
    <row r="15" spans="1:161" s="146" customFormat="1" ht="24.75" customHeight="1">
      <c r="A15" s="121"/>
      <c r="B15" s="121"/>
      <c r="C15" s="122"/>
      <c r="D15" s="123"/>
      <c r="E15" s="123"/>
      <c r="F15" s="124"/>
      <c r="G15" s="125">
        <f t="shared" si="2"/>
      </c>
      <c r="H15" s="126"/>
      <c r="I15" s="127">
        <f t="shared" si="23"/>
      </c>
      <c r="J15" s="128"/>
      <c r="K15" s="129"/>
      <c r="L15" s="130">
        <f t="shared" si="20"/>
      </c>
      <c r="M15" s="131"/>
      <c r="N15" s="130">
        <f t="shared" si="3"/>
      </c>
      <c r="O15" s="132"/>
      <c r="P15" s="133"/>
      <c r="Q15" s="134">
        <f t="shared" si="4"/>
      </c>
      <c r="R15" s="135">
        <f>IF(AND(E15=1,C15&gt;0),(D15-($B$4-C15)),IF(AND(E15&gt;0,E15=2),(D15-($B$4-C15))*'A - Condition &amp; Criticality'!$E$6,IF(AND(E15&gt;0,E15=3),(D15-($B$4-C15))*'A - Condition &amp; Criticality'!$E$7,IF(AND(E15&gt;0,E15=4),(D15-($B$4-C15))*'A - Condition &amp; Criticality'!$E$8,IF(AND(E15&gt;0,E15=5),(D15-($B$4-C15))*'A - Condition &amp; Criticality'!$E$9,IF(AND(E15&gt;0,E15=6),(D15-($B$4-C15))*'A - Condition &amp; Criticality'!$E$10,IF(AND(E15&gt;0,E15=7),(D15-($B$4-C15))*'A - Condition &amp; Criticality'!$E$11,0)))))))</f>
        <v>0</v>
      </c>
      <c r="S15" s="135">
        <f>IF(AND(E15&gt;0,E15=8),(D15-($B$4-C15))*'A - Condition &amp; Criticality'!$E$12,IF(AND(E15&gt;0,E15=9),(D15-($B$4-C15))*'A - Condition &amp; Criticality'!$E$13,IF(E15=10,0,0)))</f>
        <v>0</v>
      </c>
      <c r="T15" s="136">
        <f t="shared" si="5"/>
      </c>
      <c r="U15" s="137">
        <f t="shared" si="6"/>
        <v>0</v>
      </c>
      <c r="V15" s="138">
        <f t="shared" si="7"/>
        <v>0</v>
      </c>
      <c r="W15" s="138">
        <f t="shared" si="8"/>
        <v>0</v>
      </c>
      <c r="X15" s="139">
        <f>IF($M$3&gt;=SUM(AD15:$AD$132),0,IF(Y15&gt;=AD15,0,-PMT(AE15/12,(AB15)*12,0,(AD15-Y15))/$H$1))</f>
        <v>0</v>
      </c>
      <c r="Y15" s="138" t="e">
        <f>IF(Y16&gt;AD16,(-FV(AE15,(AB15-AB16),0,(Y16-AD16)))+-FV(AE15/12,(AB15-AB16)*12,SUM($X16:X$132)*$H$1),-FV(AE15/12,(AB15-AB16)*12,SUM(X16:$X$132)*$H$1,AC15))</f>
        <v>#N/A</v>
      </c>
      <c r="Z15" s="138" t="e">
        <f>IF(AND(AD15&gt;0,SUM($AD$8:AD14)=0,Y14&gt;0),Y14,0)</f>
        <v>#N/A</v>
      </c>
      <c r="AA15" s="140" t="b">
        <f>IF(AND(X15&gt;0,SUM($X$8:X14)=0),AB15)</f>
        <v>0</v>
      </c>
      <c r="AB15" s="141">
        <f t="shared" si="9"/>
        <v>0</v>
      </c>
      <c r="AC15" s="141">
        <f>IF(AND($M$3&gt;SUM(AD16:$AD$132),$M$3&lt;SUM(AD15:$AD$132)),$M$3-SUM(AD16:$AD$132),0)</f>
        <v>0</v>
      </c>
      <c r="AD15" s="142">
        <f t="shared" si="10"/>
        <v>0</v>
      </c>
      <c r="AE15" s="143" t="e">
        <f t="shared" si="11"/>
        <v>#N/A</v>
      </c>
      <c r="AF15" s="142">
        <f aca="true" t="shared" si="30" ref="AF15:CQ15">IF(AND(NOT(AF$6=AG$6),$T15=AF$6),$V15,0)</f>
        <v>0</v>
      </c>
      <c r="AG15" s="142">
        <f t="shared" si="30"/>
        <v>0</v>
      </c>
      <c r="AH15" s="142">
        <f t="shared" si="30"/>
        <v>0</v>
      </c>
      <c r="AI15" s="142">
        <f t="shared" si="30"/>
        <v>0</v>
      </c>
      <c r="AJ15" s="142">
        <f t="shared" si="30"/>
        <v>0</v>
      </c>
      <c r="AK15" s="142">
        <f t="shared" si="30"/>
        <v>0</v>
      </c>
      <c r="AL15" s="142">
        <f t="shared" si="30"/>
        <v>0</v>
      </c>
      <c r="AM15" s="142">
        <f t="shared" si="30"/>
        <v>0</v>
      </c>
      <c r="AN15" s="142">
        <f t="shared" si="30"/>
        <v>0</v>
      </c>
      <c r="AO15" s="142">
        <f t="shared" si="30"/>
        <v>0</v>
      </c>
      <c r="AP15" s="142">
        <f t="shared" si="30"/>
        <v>0</v>
      </c>
      <c r="AQ15" s="142">
        <f t="shared" si="30"/>
        <v>0</v>
      </c>
      <c r="AR15" s="142">
        <f t="shared" si="30"/>
        <v>0</v>
      </c>
      <c r="AS15" s="142">
        <f t="shared" si="30"/>
        <v>0</v>
      </c>
      <c r="AT15" s="142">
        <f t="shared" si="30"/>
        <v>0</v>
      </c>
      <c r="AU15" s="142">
        <f t="shared" si="30"/>
        <v>0</v>
      </c>
      <c r="AV15" s="142">
        <f t="shared" si="30"/>
        <v>0</v>
      </c>
      <c r="AW15" s="142">
        <f t="shared" si="30"/>
        <v>0</v>
      </c>
      <c r="AX15" s="142">
        <f t="shared" si="30"/>
        <v>0</v>
      </c>
      <c r="AY15" s="142">
        <f t="shared" si="30"/>
        <v>0</v>
      </c>
      <c r="AZ15" s="142">
        <f t="shared" si="30"/>
        <v>0</v>
      </c>
      <c r="BA15" s="142">
        <f t="shared" si="30"/>
        <v>0</v>
      </c>
      <c r="BB15" s="142">
        <f t="shared" si="30"/>
        <v>0</v>
      </c>
      <c r="BC15" s="142">
        <f t="shared" si="30"/>
        <v>0</v>
      </c>
      <c r="BD15" s="142">
        <f t="shared" si="30"/>
        <v>0</v>
      </c>
      <c r="BE15" s="142">
        <f t="shared" si="30"/>
        <v>0</v>
      </c>
      <c r="BF15" s="142">
        <f t="shared" si="30"/>
        <v>0</v>
      </c>
      <c r="BG15" s="142">
        <f t="shared" si="30"/>
        <v>0</v>
      </c>
      <c r="BH15" s="142">
        <f t="shared" si="30"/>
        <v>0</v>
      </c>
      <c r="BI15" s="142">
        <f t="shared" si="30"/>
        <v>0</v>
      </c>
      <c r="BJ15" s="142">
        <f t="shared" si="30"/>
        <v>0</v>
      </c>
      <c r="BK15" s="142">
        <f t="shared" si="30"/>
        <v>0</v>
      </c>
      <c r="BL15" s="142">
        <f t="shared" si="30"/>
        <v>0</v>
      </c>
      <c r="BM15" s="142">
        <f t="shared" si="30"/>
        <v>0</v>
      </c>
      <c r="BN15" s="142">
        <f t="shared" si="30"/>
        <v>0</v>
      </c>
      <c r="BO15" s="142">
        <f t="shared" si="30"/>
        <v>0</v>
      </c>
      <c r="BP15" s="142">
        <f t="shared" si="30"/>
        <v>0</v>
      </c>
      <c r="BQ15" s="142">
        <f t="shared" si="30"/>
        <v>0</v>
      </c>
      <c r="BR15" s="142">
        <f t="shared" si="30"/>
        <v>0</v>
      </c>
      <c r="BS15" s="142">
        <f t="shared" si="30"/>
        <v>0</v>
      </c>
      <c r="BT15" s="142">
        <f t="shared" si="30"/>
        <v>0</v>
      </c>
      <c r="BU15" s="142">
        <f t="shared" si="30"/>
        <v>0</v>
      </c>
      <c r="BV15" s="142">
        <f t="shared" si="30"/>
        <v>0</v>
      </c>
      <c r="BW15" s="142">
        <f t="shared" si="30"/>
        <v>0</v>
      </c>
      <c r="BX15" s="142">
        <f t="shared" si="30"/>
        <v>0</v>
      </c>
      <c r="BY15" s="142">
        <f t="shared" si="30"/>
        <v>0</v>
      </c>
      <c r="BZ15" s="142">
        <f t="shared" si="30"/>
        <v>0</v>
      </c>
      <c r="CA15" s="142">
        <f t="shared" si="30"/>
        <v>0</v>
      </c>
      <c r="CB15" s="142">
        <f t="shared" si="30"/>
        <v>0</v>
      </c>
      <c r="CC15" s="142">
        <f t="shared" si="30"/>
        <v>0</v>
      </c>
      <c r="CD15" s="142">
        <f t="shared" si="30"/>
        <v>0</v>
      </c>
      <c r="CE15" s="142">
        <f t="shared" si="30"/>
        <v>0</v>
      </c>
      <c r="CF15" s="142">
        <f t="shared" si="30"/>
        <v>0</v>
      </c>
      <c r="CG15" s="142">
        <f t="shared" si="30"/>
        <v>0</v>
      </c>
      <c r="CH15" s="142">
        <f t="shared" si="30"/>
        <v>0</v>
      </c>
      <c r="CI15" s="142">
        <f t="shared" si="30"/>
        <v>0</v>
      </c>
      <c r="CJ15" s="142">
        <f t="shared" si="30"/>
        <v>0</v>
      </c>
      <c r="CK15" s="142">
        <f t="shared" si="30"/>
        <v>0</v>
      </c>
      <c r="CL15" s="142">
        <f t="shared" si="30"/>
        <v>0</v>
      </c>
      <c r="CM15" s="142">
        <f t="shared" si="30"/>
        <v>0</v>
      </c>
      <c r="CN15" s="142">
        <f t="shared" si="30"/>
        <v>0</v>
      </c>
      <c r="CO15" s="142">
        <f t="shared" si="30"/>
        <v>0</v>
      </c>
      <c r="CP15" s="142">
        <f t="shared" si="30"/>
        <v>0</v>
      </c>
      <c r="CQ15" s="142">
        <f t="shared" si="30"/>
        <v>0</v>
      </c>
      <c r="CR15" s="142">
        <f aca="true" t="shared" si="31" ref="CR15:EY15">IF(AND(NOT(CR$6=CS$6),$T15=CR$6),$V15,0)</f>
        <v>0</v>
      </c>
      <c r="CS15" s="142">
        <f t="shared" si="31"/>
        <v>0</v>
      </c>
      <c r="CT15" s="142">
        <f t="shared" si="31"/>
        <v>0</v>
      </c>
      <c r="CU15" s="142">
        <f t="shared" si="31"/>
        <v>0</v>
      </c>
      <c r="CV15" s="142">
        <f t="shared" si="31"/>
        <v>0</v>
      </c>
      <c r="CW15" s="142">
        <f t="shared" si="31"/>
        <v>0</v>
      </c>
      <c r="CX15" s="142">
        <f t="shared" si="31"/>
        <v>0</v>
      </c>
      <c r="CY15" s="142">
        <f t="shared" si="31"/>
        <v>0</v>
      </c>
      <c r="CZ15" s="142">
        <f t="shared" si="31"/>
        <v>0</v>
      </c>
      <c r="DA15" s="142">
        <f t="shared" si="31"/>
        <v>0</v>
      </c>
      <c r="DB15" s="142">
        <f t="shared" si="31"/>
        <v>0</v>
      </c>
      <c r="DC15" s="142">
        <f t="shared" si="31"/>
        <v>0</v>
      </c>
      <c r="DD15" s="142">
        <f t="shared" si="31"/>
        <v>0</v>
      </c>
      <c r="DE15" s="142">
        <f t="shared" si="31"/>
        <v>0</v>
      </c>
      <c r="DF15" s="142">
        <f t="shared" si="31"/>
        <v>0</v>
      </c>
      <c r="DG15" s="142">
        <f t="shared" si="31"/>
        <v>0</v>
      </c>
      <c r="DH15" s="142">
        <f t="shared" si="31"/>
        <v>0</v>
      </c>
      <c r="DI15" s="142">
        <f t="shared" si="31"/>
        <v>0</v>
      </c>
      <c r="DJ15" s="142">
        <f t="shared" si="31"/>
        <v>0</v>
      </c>
      <c r="DK15" s="142">
        <f t="shared" si="31"/>
        <v>0</v>
      </c>
      <c r="DL15" s="142">
        <f t="shared" si="31"/>
        <v>0</v>
      </c>
      <c r="DM15" s="142">
        <f t="shared" si="31"/>
        <v>0</v>
      </c>
      <c r="DN15" s="142">
        <f t="shared" si="31"/>
        <v>0</v>
      </c>
      <c r="DO15" s="142">
        <f t="shared" si="31"/>
        <v>0</v>
      </c>
      <c r="DP15" s="142">
        <f t="shared" si="31"/>
        <v>0</v>
      </c>
      <c r="DQ15" s="142">
        <f t="shared" si="31"/>
        <v>0</v>
      </c>
      <c r="DR15" s="142">
        <f t="shared" si="31"/>
        <v>0</v>
      </c>
      <c r="DS15" s="142">
        <f t="shared" si="31"/>
        <v>0</v>
      </c>
      <c r="DT15" s="142">
        <f t="shared" si="31"/>
        <v>0</v>
      </c>
      <c r="DU15" s="142">
        <f t="shared" si="31"/>
        <v>0</v>
      </c>
      <c r="DV15" s="142">
        <f t="shared" si="31"/>
        <v>0</v>
      </c>
      <c r="DW15" s="142">
        <f t="shared" si="31"/>
        <v>0</v>
      </c>
      <c r="DX15" s="142">
        <f t="shared" si="31"/>
        <v>0</v>
      </c>
      <c r="DY15" s="142">
        <f t="shared" si="31"/>
        <v>0</v>
      </c>
      <c r="DZ15" s="142">
        <f t="shared" si="31"/>
        <v>0</v>
      </c>
      <c r="EA15" s="142">
        <f t="shared" si="31"/>
        <v>0</v>
      </c>
      <c r="EB15" s="142">
        <f t="shared" si="31"/>
        <v>0</v>
      </c>
      <c r="EC15" s="142">
        <f t="shared" si="31"/>
        <v>0</v>
      </c>
      <c r="ED15" s="142">
        <f t="shared" si="31"/>
        <v>0</v>
      </c>
      <c r="EE15" s="142">
        <f t="shared" si="31"/>
        <v>0</v>
      </c>
      <c r="EF15" s="142">
        <f t="shared" si="31"/>
        <v>0</v>
      </c>
      <c r="EG15" s="142">
        <f t="shared" si="31"/>
        <v>0</v>
      </c>
      <c r="EH15" s="142">
        <f t="shared" si="31"/>
        <v>0</v>
      </c>
      <c r="EI15" s="142">
        <f t="shared" si="31"/>
        <v>0</v>
      </c>
      <c r="EJ15" s="142">
        <f t="shared" si="31"/>
        <v>0</v>
      </c>
      <c r="EK15" s="142">
        <f t="shared" si="31"/>
        <v>0</v>
      </c>
      <c r="EL15" s="142">
        <f t="shared" si="31"/>
        <v>0</v>
      </c>
      <c r="EM15" s="142">
        <f t="shared" si="31"/>
        <v>0</v>
      </c>
      <c r="EN15" s="142">
        <f t="shared" si="31"/>
        <v>0</v>
      </c>
      <c r="EO15" s="142">
        <f t="shared" si="31"/>
        <v>0</v>
      </c>
      <c r="EP15" s="142">
        <f t="shared" si="31"/>
        <v>0</v>
      </c>
      <c r="EQ15" s="142">
        <f t="shared" si="31"/>
        <v>0</v>
      </c>
      <c r="ER15" s="142">
        <f t="shared" si="31"/>
        <v>0</v>
      </c>
      <c r="ES15" s="142">
        <f t="shared" si="31"/>
        <v>0</v>
      </c>
      <c r="ET15" s="142">
        <f t="shared" si="31"/>
        <v>0</v>
      </c>
      <c r="EU15" s="142">
        <f t="shared" si="31"/>
        <v>0</v>
      </c>
      <c r="EV15" s="142">
        <f t="shared" si="31"/>
        <v>0</v>
      </c>
      <c r="EW15" s="142">
        <f t="shared" si="31"/>
        <v>0</v>
      </c>
      <c r="EX15" s="142">
        <f t="shared" si="31"/>
        <v>0</v>
      </c>
      <c r="EY15" s="142">
        <f t="shared" si="31"/>
        <v>0</v>
      </c>
      <c r="EZ15" s="144">
        <f t="shared" si="14"/>
        <v>0</v>
      </c>
      <c r="FA15" s="141">
        <f>IF(AND($M$3&gt;SUM(Q16:$Q$132),$G$3&lt;SUM(Q15:$Q$132)),$G$3-SUM(Q16:$Q$132),0)</f>
        <v>0</v>
      </c>
      <c r="FB15" s="120">
        <v>118</v>
      </c>
      <c r="FC15" s="145">
        <f>AM6</f>
        <v>0</v>
      </c>
      <c r="FD15" s="145">
        <f>AM133</f>
        <v>0</v>
      </c>
      <c r="FE15" s="141" t="str">
        <f t="shared" si="15"/>
        <v>x</v>
      </c>
    </row>
    <row r="16" spans="1:163" s="146" customFormat="1" ht="24.75" customHeight="1">
      <c r="A16" s="121"/>
      <c r="B16" s="121"/>
      <c r="C16" s="122"/>
      <c r="D16" s="123"/>
      <c r="E16" s="123"/>
      <c r="F16" s="124"/>
      <c r="G16" s="125">
        <f t="shared" si="2"/>
      </c>
      <c r="H16" s="126"/>
      <c r="I16" s="127">
        <f t="shared" si="23"/>
      </c>
      <c r="J16" s="128"/>
      <c r="K16" s="129"/>
      <c r="L16" s="130">
        <f t="shared" si="20"/>
      </c>
      <c r="M16" s="131"/>
      <c r="N16" s="130">
        <f t="shared" si="3"/>
      </c>
      <c r="O16" s="132"/>
      <c r="P16" s="133"/>
      <c r="Q16" s="134">
        <f t="shared" si="4"/>
      </c>
      <c r="R16" s="135">
        <f>IF(AND(E16=1,C16&gt;0),(D16-($B$4-C16)),IF(AND(E16&gt;0,E16=2),(D16-($B$4-C16))*'A - Condition &amp; Criticality'!$E$6,IF(AND(E16&gt;0,E16=3),(D16-($B$4-C16))*'A - Condition &amp; Criticality'!$E$7,IF(AND(E16&gt;0,E16=4),(D16-($B$4-C16))*'A - Condition &amp; Criticality'!$E$8,IF(AND(E16&gt;0,E16=5),(D16-($B$4-C16))*'A - Condition &amp; Criticality'!$E$9,IF(AND(E16&gt;0,E16=6),(D16-($B$4-C16))*'A - Condition &amp; Criticality'!$E$10,IF(AND(E16&gt;0,E16=7),(D16-($B$4-C16))*'A - Condition &amp; Criticality'!$E$11,0)))))))</f>
        <v>0</v>
      </c>
      <c r="S16" s="135">
        <f>IF(AND(E16&gt;0,E16=8),(D16-($B$4-C16))*'A - Condition &amp; Criticality'!$E$12,IF(AND(E16&gt;0,E16=9),(D16-($B$4-C16))*'A - Condition &amp; Criticality'!$E$13,IF(E16=10,0,0)))</f>
        <v>0</v>
      </c>
      <c r="T16" s="136">
        <f t="shared" si="5"/>
      </c>
      <c r="U16" s="137">
        <f t="shared" si="6"/>
        <v>0</v>
      </c>
      <c r="V16" s="138">
        <f t="shared" si="7"/>
        <v>0</v>
      </c>
      <c r="W16" s="138">
        <f t="shared" si="8"/>
        <v>0</v>
      </c>
      <c r="X16" s="139">
        <f>IF($M$3&gt;=SUM(AD16:$AD$132),0,IF(Y16&gt;=AD16,0,-PMT(AE16/12,(AB16)*12,0,(AD16-Y16))/$H$1))</f>
        <v>0</v>
      </c>
      <c r="Y16" s="138" t="e">
        <f>IF(Y17&gt;AD17,(-FV(AE16,(AB16-AB17),0,(Y17-AD17)))+-FV(AE16/12,(AB16-AB17)*12,SUM($X17:X$132)*$H$1),-FV(AE16/12,(AB16-AB17)*12,SUM(X17:$X$132)*$H$1,AC16))</f>
        <v>#N/A</v>
      </c>
      <c r="Z16" s="138" t="e">
        <f>IF(AND(AD16&gt;0,SUM($AD$8:AD15)=0,Y15&gt;0),Y15,0)</f>
        <v>#N/A</v>
      </c>
      <c r="AA16" s="140" t="b">
        <f>IF(AND(X16&gt;0,SUM($X$8:X15)=0),AB16)</f>
        <v>0</v>
      </c>
      <c r="AB16" s="141">
        <f t="shared" si="9"/>
        <v>0</v>
      </c>
      <c r="AC16" s="141">
        <f>IF(AND($M$3&gt;SUM(AD17:$AD$132),$M$3&lt;SUM(AD16:$AD$132)),$M$3-SUM(AD17:$AD$132),0)</f>
        <v>0</v>
      </c>
      <c r="AD16" s="142">
        <f t="shared" si="10"/>
        <v>0</v>
      </c>
      <c r="AE16" s="143" t="e">
        <f t="shared" si="11"/>
        <v>#N/A</v>
      </c>
      <c r="AF16" s="142">
        <f aca="true" t="shared" si="32" ref="AF16:CQ16">IF(AND(NOT(AF$6=AG$6),$T16=AF$6),$V16,0)</f>
        <v>0</v>
      </c>
      <c r="AG16" s="142">
        <f t="shared" si="32"/>
        <v>0</v>
      </c>
      <c r="AH16" s="142">
        <f t="shared" si="32"/>
        <v>0</v>
      </c>
      <c r="AI16" s="142">
        <f t="shared" si="32"/>
        <v>0</v>
      </c>
      <c r="AJ16" s="142">
        <f t="shared" si="32"/>
        <v>0</v>
      </c>
      <c r="AK16" s="142">
        <f t="shared" si="32"/>
        <v>0</v>
      </c>
      <c r="AL16" s="142">
        <f t="shared" si="32"/>
        <v>0</v>
      </c>
      <c r="AM16" s="142">
        <f t="shared" si="32"/>
        <v>0</v>
      </c>
      <c r="AN16" s="142">
        <f t="shared" si="32"/>
        <v>0</v>
      </c>
      <c r="AO16" s="142">
        <f t="shared" si="32"/>
        <v>0</v>
      </c>
      <c r="AP16" s="142">
        <f t="shared" si="32"/>
        <v>0</v>
      </c>
      <c r="AQ16" s="142">
        <f t="shared" si="32"/>
        <v>0</v>
      </c>
      <c r="AR16" s="142">
        <f t="shared" si="32"/>
        <v>0</v>
      </c>
      <c r="AS16" s="142">
        <f t="shared" si="32"/>
        <v>0</v>
      </c>
      <c r="AT16" s="142">
        <f t="shared" si="32"/>
        <v>0</v>
      </c>
      <c r="AU16" s="142">
        <f t="shared" si="32"/>
        <v>0</v>
      </c>
      <c r="AV16" s="142">
        <f t="shared" si="32"/>
        <v>0</v>
      </c>
      <c r="AW16" s="142">
        <f t="shared" si="32"/>
        <v>0</v>
      </c>
      <c r="AX16" s="142">
        <f t="shared" si="32"/>
        <v>0</v>
      </c>
      <c r="AY16" s="142">
        <f t="shared" si="32"/>
        <v>0</v>
      </c>
      <c r="AZ16" s="142">
        <f t="shared" si="32"/>
        <v>0</v>
      </c>
      <c r="BA16" s="142">
        <f t="shared" si="32"/>
        <v>0</v>
      </c>
      <c r="BB16" s="142">
        <f t="shared" si="32"/>
        <v>0</v>
      </c>
      <c r="BC16" s="142">
        <f t="shared" si="32"/>
        <v>0</v>
      </c>
      <c r="BD16" s="142">
        <f t="shared" si="32"/>
        <v>0</v>
      </c>
      <c r="BE16" s="142">
        <f t="shared" si="32"/>
        <v>0</v>
      </c>
      <c r="BF16" s="142">
        <f t="shared" si="32"/>
        <v>0</v>
      </c>
      <c r="BG16" s="142">
        <f t="shared" si="32"/>
        <v>0</v>
      </c>
      <c r="BH16" s="142">
        <f t="shared" si="32"/>
        <v>0</v>
      </c>
      <c r="BI16" s="142">
        <f t="shared" si="32"/>
        <v>0</v>
      </c>
      <c r="BJ16" s="142">
        <f t="shared" si="32"/>
        <v>0</v>
      </c>
      <c r="BK16" s="142">
        <f t="shared" si="32"/>
        <v>0</v>
      </c>
      <c r="BL16" s="142">
        <f t="shared" si="32"/>
        <v>0</v>
      </c>
      <c r="BM16" s="142">
        <f t="shared" si="32"/>
        <v>0</v>
      </c>
      <c r="BN16" s="142">
        <f t="shared" si="32"/>
        <v>0</v>
      </c>
      <c r="BO16" s="142">
        <f t="shared" si="32"/>
        <v>0</v>
      </c>
      <c r="BP16" s="142">
        <f t="shared" si="32"/>
        <v>0</v>
      </c>
      <c r="BQ16" s="142">
        <f t="shared" si="32"/>
        <v>0</v>
      </c>
      <c r="BR16" s="142">
        <f t="shared" si="32"/>
        <v>0</v>
      </c>
      <c r="BS16" s="142">
        <f t="shared" si="32"/>
        <v>0</v>
      </c>
      <c r="BT16" s="142">
        <f t="shared" si="32"/>
        <v>0</v>
      </c>
      <c r="BU16" s="142">
        <f t="shared" si="32"/>
        <v>0</v>
      </c>
      <c r="BV16" s="142">
        <f t="shared" si="32"/>
        <v>0</v>
      </c>
      <c r="BW16" s="142">
        <f t="shared" si="32"/>
        <v>0</v>
      </c>
      <c r="BX16" s="142">
        <f t="shared" si="32"/>
        <v>0</v>
      </c>
      <c r="BY16" s="142">
        <f t="shared" si="32"/>
        <v>0</v>
      </c>
      <c r="BZ16" s="142">
        <f t="shared" si="32"/>
        <v>0</v>
      </c>
      <c r="CA16" s="142">
        <f t="shared" si="32"/>
        <v>0</v>
      </c>
      <c r="CB16" s="142">
        <f t="shared" si="32"/>
        <v>0</v>
      </c>
      <c r="CC16" s="142">
        <f t="shared" si="32"/>
        <v>0</v>
      </c>
      <c r="CD16" s="142">
        <f t="shared" si="32"/>
        <v>0</v>
      </c>
      <c r="CE16" s="142">
        <f t="shared" si="32"/>
        <v>0</v>
      </c>
      <c r="CF16" s="142">
        <f t="shared" si="32"/>
        <v>0</v>
      </c>
      <c r="CG16" s="142">
        <f t="shared" si="32"/>
        <v>0</v>
      </c>
      <c r="CH16" s="142">
        <f t="shared" si="32"/>
        <v>0</v>
      </c>
      <c r="CI16" s="142">
        <f t="shared" si="32"/>
        <v>0</v>
      </c>
      <c r="CJ16" s="142">
        <f t="shared" si="32"/>
        <v>0</v>
      </c>
      <c r="CK16" s="142">
        <f t="shared" si="32"/>
        <v>0</v>
      </c>
      <c r="CL16" s="142">
        <f t="shared" si="32"/>
        <v>0</v>
      </c>
      <c r="CM16" s="142">
        <f t="shared" si="32"/>
        <v>0</v>
      </c>
      <c r="CN16" s="142">
        <f t="shared" si="32"/>
        <v>0</v>
      </c>
      <c r="CO16" s="142">
        <f t="shared" si="32"/>
        <v>0</v>
      </c>
      <c r="CP16" s="142">
        <f t="shared" si="32"/>
        <v>0</v>
      </c>
      <c r="CQ16" s="142">
        <f t="shared" si="32"/>
        <v>0</v>
      </c>
      <c r="CR16" s="142">
        <f aca="true" t="shared" si="33" ref="CR16:EY16">IF(AND(NOT(CR$6=CS$6),$T16=CR$6),$V16,0)</f>
        <v>0</v>
      </c>
      <c r="CS16" s="142">
        <f t="shared" si="33"/>
        <v>0</v>
      </c>
      <c r="CT16" s="142">
        <f t="shared" si="33"/>
        <v>0</v>
      </c>
      <c r="CU16" s="142">
        <f t="shared" si="33"/>
        <v>0</v>
      </c>
      <c r="CV16" s="142">
        <f t="shared" si="33"/>
        <v>0</v>
      </c>
      <c r="CW16" s="142">
        <f t="shared" si="33"/>
        <v>0</v>
      </c>
      <c r="CX16" s="142">
        <f t="shared" si="33"/>
        <v>0</v>
      </c>
      <c r="CY16" s="142">
        <f t="shared" si="33"/>
        <v>0</v>
      </c>
      <c r="CZ16" s="142">
        <f t="shared" si="33"/>
        <v>0</v>
      </c>
      <c r="DA16" s="142">
        <f t="shared" si="33"/>
        <v>0</v>
      </c>
      <c r="DB16" s="142">
        <f t="shared" si="33"/>
        <v>0</v>
      </c>
      <c r="DC16" s="142">
        <f t="shared" si="33"/>
        <v>0</v>
      </c>
      <c r="DD16" s="142">
        <f t="shared" si="33"/>
        <v>0</v>
      </c>
      <c r="DE16" s="142">
        <f t="shared" si="33"/>
        <v>0</v>
      </c>
      <c r="DF16" s="142">
        <f t="shared" si="33"/>
        <v>0</v>
      </c>
      <c r="DG16" s="142">
        <f t="shared" si="33"/>
        <v>0</v>
      </c>
      <c r="DH16" s="142">
        <f t="shared" si="33"/>
        <v>0</v>
      </c>
      <c r="DI16" s="142">
        <f t="shared" si="33"/>
        <v>0</v>
      </c>
      <c r="DJ16" s="142">
        <f t="shared" si="33"/>
        <v>0</v>
      </c>
      <c r="DK16" s="142">
        <f t="shared" si="33"/>
        <v>0</v>
      </c>
      <c r="DL16" s="142">
        <f t="shared" si="33"/>
        <v>0</v>
      </c>
      <c r="DM16" s="142">
        <f t="shared" si="33"/>
        <v>0</v>
      </c>
      <c r="DN16" s="142">
        <f t="shared" si="33"/>
        <v>0</v>
      </c>
      <c r="DO16" s="142">
        <f t="shared" si="33"/>
        <v>0</v>
      </c>
      <c r="DP16" s="142">
        <f t="shared" si="33"/>
        <v>0</v>
      </c>
      <c r="DQ16" s="142">
        <f t="shared" si="33"/>
        <v>0</v>
      </c>
      <c r="DR16" s="142">
        <f t="shared" si="33"/>
        <v>0</v>
      </c>
      <c r="DS16" s="142">
        <f t="shared" si="33"/>
        <v>0</v>
      </c>
      <c r="DT16" s="142">
        <f t="shared" si="33"/>
        <v>0</v>
      </c>
      <c r="DU16" s="142">
        <f t="shared" si="33"/>
        <v>0</v>
      </c>
      <c r="DV16" s="142">
        <f t="shared" si="33"/>
        <v>0</v>
      </c>
      <c r="DW16" s="142">
        <f t="shared" si="33"/>
        <v>0</v>
      </c>
      <c r="DX16" s="142">
        <f t="shared" si="33"/>
        <v>0</v>
      </c>
      <c r="DY16" s="142">
        <f t="shared" si="33"/>
        <v>0</v>
      </c>
      <c r="DZ16" s="142">
        <f t="shared" si="33"/>
        <v>0</v>
      </c>
      <c r="EA16" s="142">
        <f t="shared" si="33"/>
        <v>0</v>
      </c>
      <c r="EB16" s="142">
        <f t="shared" si="33"/>
        <v>0</v>
      </c>
      <c r="EC16" s="142">
        <f t="shared" si="33"/>
        <v>0</v>
      </c>
      <c r="ED16" s="142">
        <f t="shared" si="33"/>
        <v>0</v>
      </c>
      <c r="EE16" s="142">
        <f t="shared" si="33"/>
        <v>0</v>
      </c>
      <c r="EF16" s="142">
        <f t="shared" si="33"/>
        <v>0</v>
      </c>
      <c r="EG16" s="142">
        <f t="shared" si="33"/>
        <v>0</v>
      </c>
      <c r="EH16" s="142">
        <f t="shared" si="33"/>
        <v>0</v>
      </c>
      <c r="EI16" s="142">
        <f t="shared" si="33"/>
        <v>0</v>
      </c>
      <c r="EJ16" s="142">
        <f t="shared" si="33"/>
        <v>0</v>
      </c>
      <c r="EK16" s="142">
        <f t="shared" si="33"/>
        <v>0</v>
      </c>
      <c r="EL16" s="142">
        <f t="shared" si="33"/>
        <v>0</v>
      </c>
      <c r="EM16" s="142">
        <f t="shared" si="33"/>
        <v>0</v>
      </c>
      <c r="EN16" s="142">
        <f t="shared" si="33"/>
        <v>0</v>
      </c>
      <c r="EO16" s="142">
        <f t="shared" si="33"/>
        <v>0</v>
      </c>
      <c r="EP16" s="142">
        <f t="shared" si="33"/>
        <v>0</v>
      </c>
      <c r="EQ16" s="142">
        <f t="shared" si="33"/>
        <v>0</v>
      </c>
      <c r="ER16" s="142">
        <f t="shared" si="33"/>
        <v>0</v>
      </c>
      <c r="ES16" s="142">
        <f t="shared" si="33"/>
        <v>0</v>
      </c>
      <c r="ET16" s="142">
        <f t="shared" si="33"/>
        <v>0</v>
      </c>
      <c r="EU16" s="142">
        <f t="shared" si="33"/>
        <v>0</v>
      </c>
      <c r="EV16" s="142">
        <f t="shared" si="33"/>
        <v>0</v>
      </c>
      <c r="EW16" s="142">
        <f t="shared" si="33"/>
        <v>0</v>
      </c>
      <c r="EX16" s="142">
        <f t="shared" si="33"/>
        <v>0</v>
      </c>
      <c r="EY16" s="142">
        <f t="shared" si="33"/>
        <v>0</v>
      </c>
      <c r="EZ16" s="144">
        <f t="shared" si="14"/>
        <v>0</v>
      </c>
      <c r="FA16" s="141">
        <f>IF(AND($M$3&gt;SUM(Q17:$Q$132),$G$3&lt;SUM(Q16:$Q$132)),$G$3-SUM(Q17:$Q$132),0)</f>
        <v>0</v>
      </c>
      <c r="FB16" s="120">
        <v>117</v>
      </c>
      <c r="FC16" s="145">
        <f>AN6</f>
        <v>0</v>
      </c>
      <c r="FD16" s="145">
        <f>AN133</f>
        <v>0</v>
      </c>
      <c r="FE16" s="141" t="str">
        <f t="shared" si="15"/>
        <v>x</v>
      </c>
      <c r="FG16" s="147"/>
    </row>
    <row r="17" spans="1:161" s="146" customFormat="1" ht="24.75" customHeight="1">
      <c r="A17" s="121"/>
      <c r="B17" s="121"/>
      <c r="C17" s="122"/>
      <c r="D17" s="123"/>
      <c r="E17" s="123"/>
      <c r="F17" s="124"/>
      <c r="G17" s="125">
        <f t="shared" si="2"/>
      </c>
      <c r="H17" s="126"/>
      <c r="I17" s="127">
        <f t="shared" si="23"/>
      </c>
      <c r="J17" s="128"/>
      <c r="K17" s="129"/>
      <c r="L17" s="130">
        <f t="shared" si="20"/>
      </c>
      <c r="M17" s="131"/>
      <c r="N17" s="130">
        <f t="shared" si="3"/>
      </c>
      <c r="O17" s="132"/>
      <c r="P17" s="133"/>
      <c r="Q17" s="134">
        <f t="shared" si="4"/>
      </c>
      <c r="R17" s="135">
        <f>IF(AND(E17=1,C17&gt;0),(D17-($B$4-C17)),IF(AND(E17&gt;0,E17=2),(D17-($B$4-C17))*'A - Condition &amp; Criticality'!$E$6,IF(AND(E17&gt;0,E17=3),(D17-($B$4-C17))*'A - Condition &amp; Criticality'!$E$7,IF(AND(E17&gt;0,E17=4),(D17-($B$4-C17))*'A - Condition &amp; Criticality'!$E$8,IF(AND(E17&gt;0,E17=5),(D17-($B$4-C17))*'A - Condition &amp; Criticality'!$E$9,IF(AND(E17&gt;0,E17=6),(D17-($B$4-C17))*'A - Condition &amp; Criticality'!$E$10,IF(AND(E17&gt;0,E17=7),(D17-($B$4-C17))*'A - Condition &amp; Criticality'!$E$11,0)))))))</f>
        <v>0</v>
      </c>
      <c r="S17" s="135">
        <f>IF(AND(E17&gt;0,E17=8),(D17-($B$4-C17))*'A - Condition &amp; Criticality'!$E$12,IF(AND(E17&gt;0,E17=9),(D17-($B$4-C17))*'A - Condition &amp; Criticality'!$E$13,IF(E17=10,0,0)))</f>
        <v>0</v>
      </c>
      <c r="T17" s="136">
        <f t="shared" si="5"/>
      </c>
      <c r="U17" s="137">
        <f t="shared" si="6"/>
        <v>0</v>
      </c>
      <c r="V17" s="138">
        <f t="shared" si="7"/>
        <v>0</v>
      </c>
      <c r="W17" s="138">
        <f t="shared" si="8"/>
        <v>0</v>
      </c>
      <c r="X17" s="139">
        <f>IF($M$3&gt;=SUM(AD17:$AD$132),0,IF(Y17&gt;=AD17,0,-PMT(AE17/12,(AB17)*12,0,(AD17-Y17))/$H$1))</f>
        <v>0</v>
      </c>
      <c r="Y17" s="138" t="e">
        <f>IF(Y18&gt;AD18,(-FV(AE17,(AB17-AB18),0,(Y18-AD18)))+-FV(AE17/12,(AB17-AB18)*12,SUM($X18:X$132)*$H$1),-FV(AE17/12,(AB17-AB18)*12,SUM(X18:$X$132)*$H$1,AC17))</f>
        <v>#N/A</v>
      </c>
      <c r="Z17" s="138" t="e">
        <f>IF(AND(AD17&gt;0,SUM($AD$8:AD16)=0,Y16&gt;0),Y16,0)</f>
        <v>#N/A</v>
      </c>
      <c r="AA17" s="140" t="b">
        <f>IF(AND(X17&gt;0,SUM($X$8:X16)=0),AB17)</f>
        <v>0</v>
      </c>
      <c r="AB17" s="141">
        <f t="shared" si="9"/>
        <v>0</v>
      </c>
      <c r="AC17" s="141">
        <f>IF(AND($M$3&gt;SUM(AD18:$AD$132),$M$3&lt;SUM(AD17:$AD$132)),$M$3-SUM(AD18:$AD$132),0)</f>
        <v>0</v>
      </c>
      <c r="AD17" s="142">
        <f t="shared" si="10"/>
        <v>0</v>
      </c>
      <c r="AE17" s="143" t="e">
        <f t="shared" si="11"/>
        <v>#N/A</v>
      </c>
      <c r="AF17" s="142">
        <f aca="true" t="shared" si="34" ref="AF17:CQ17">IF(AND(NOT(AF$6=AG$6),$T17=AF$6),$V17,0)</f>
        <v>0</v>
      </c>
      <c r="AG17" s="142">
        <f t="shared" si="34"/>
        <v>0</v>
      </c>
      <c r="AH17" s="142">
        <f t="shared" si="34"/>
        <v>0</v>
      </c>
      <c r="AI17" s="142">
        <f t="shared" si="34"/>
        <v>0</v>
      </c>
      <c r="AJ17" s="142">
        <f t="shared" si="34"/>
        <v>0</v>
      </c>
      <c r="AK17" s="142">
        <f t="shared" si="34"/>
        <v>0</v>
      </c>
      <c r="AL17" s="142">
        <f t="shared" si="34"/>
        <v>0</v>
      </c>
      <c r="AM17" s="142">
        <f t="shared" si="34"/>
        <v>0</v>
      </c>
      <c r="AN17" s="142">
        <f t="shared" si="34"/>
        <v>0</v>
      </c>
      <c r="AO17" s="142">
        <f t="shared" si="34"/>
        <v>0</v>
      </c>
      <c r="AP17" s="142">
        <f t="shared" si="34"/>
        <v>0</v>
      </c>
      <c r="AQ17" s="142">
        <f t="shared" si="34"/>
        <v>0</v>
      </c>
      <c r="AR17" s="142">
        <f t="shared" si="34"/>
        <v>0</v>
      </c>
      <c r="AS17" s="142">
        <f t="shared" si="34"/>
        <v>0</v>
      </c>
      <c r="AT17" s="142">
        <f t="shared" si="34"/>
        <v>0</v>
      </c>
      <c r="AU17" s="142">
        <f t="shared" si="34"/>
        <v>0</v>
      </c>
      <c r="AV17" s="142">
        <f t="shared" si="34"/>
        <v>0</v>
      </c>
      <c r="AW17" s="142">
        <f t="shared" si="34"/>
        <v>0</v>
      </c>
      <c r="AX17" s="142">
        <f t="shared" si="34"/>
        <v>0</v>
      </c>
      <c r="AY17" s="142">
        <f t="shared" si="34"/>
        <v>0</v>
      </c>
      <c r="AZ17" s="142">
        <f t="shared" si="34"/>
        <v>0</v>
      </c>
      <c r="BA17" s="142">
        <f t="shared" si="34"/>
        <v>0</v>
      </c>
      <c r="BB17" s="142">
        <f t="shared" si="34"/>
        <v>0</v>
      </c>
      <c r="BC17" s="142">
        <f t="shared" si="34"/>
        <v>0</v>
      </c>
      <c r="BD17" s="142">
        <f t="shared" si="34"/>
        <v>0</v>
      </c>
      <c r="BE17" s="142">
        <f t="shared" si="34"/>
        <v>0</v>
      </c>
      <c r="BF17" s="142">
        <f t="shared" si="34"/>
        <v>0</v>
      </c>
      <c r="BG17" s="142">
        <f t="shared" si="34"/>
        <v>0</v>
      </c>
      <c r="BH17" s="142">
        <f t="shared" si="34"/>
        <v>0</v>
      </c>
      <c r="BI17" s="142">
        <f t="shared" si="34"/>
        <v>0</v>
      </c>
      <c r="BJ17" s="142">
        <f t="shared" si="34"/>
        <v>0</v>
      </c>
      <c r="BK17" s="142">
        <f t="shared" si="34"/>
        <v>0</v>
      </c>
      <c r="BL17" s="142">
        <f t="shared" si="34"/>
        <v>0</v>
      </c>
      <c r="BM17" s="142">
        <f t="shared" si="34"/>
        <v>0</v>
      </c>
      <c r="BN17" s="142">
        <f t="shared" si="34"/>
        <v>0</v>
      </c>
      <c r="BO17" s="142">
        <f t="shared" si="34"/>
        <v>0</v>
      </c>
      <c r="BP17" s="142">
        <f t="shared" si="34"/>
        <v>0</v>
      </c>
      <c r="BQ17" s="142">
        <f t="shared" si="34"/>
        <v>0</v>
      </c>
      <c r="BR17" s="142">
        <f t="shared" si="34"/>
        <v>0</v>
      </c>
      <c r="BS17" s="142">
        <f t="shared" si="34"/>
        <v>0</v>
      </c>
      <c r="BT17" s="142">
        <f t="shared" si="34"/>
        <v>0</v>
      </c>
      <c r="BU17" s="142">
        <f t="shared" si="34"/>
        <v>0</v>
      </c>
      <c r="BV17" s="142">
        <f t="shared" si="34"/>
        <v>0</v>
      </c>
      <c r="BW17" s="142">
        <f t="shared" si="34"/>
        <v>0</v>
      </c>
      <c r="BX17" s="142">
        <f t="shared" si="34"/>
        <v>0</v>
      </c>
      <c r="BY17" s="142">
        <f t="shared" si="34"/>
        <v>0</v>
      </c>
      <c r="BZ17" s="142">
        <f t="shared" si="34"/>
        <v>0</v>
      </c>
      <c r="CA17" s="142">
        <f t="shared" si="34"/>
        <v>0</v>
      </c>
      <c r="CB17" s="142">
        <f t="shared" si="34"/>
        <v>0</v>
      </c>
      <c r="CC17" s="142">
        <f t="shared" si="34"/>
        <v>0</v>
      </c>
      <c r="CD17" s="142">
        <f t="shared" si="34"/>
        <v>0</v>
      </c>
      <c r="CE17" s="142">
        <f t="shared" si="34"/>
        <v>0</v>
      </c>
      <c r="CF17" s="142">
        <f t="shared" si="34"/>
        <v>0</v>
      </c>
      <c r="CG17" s="142">
        <f t="shared" si="34"/>
        <v>0</v>
      </c>
      <c r="CH17" s="142">
        <f t="shared" si="34"/>
        <v>0</v>
      </c>
      <c r="CI17" s="142">
        <f t="shared" si="34"/>
        <v>0</v>
      </c>
      <c r="CJ17" s="142">
        <f t="shared" si="34"/>
        <v>0</v>
      </c>
      <c r="CK17" s="142">
        <f t="shared" si="34"/>
        <v>0</v>
      </c>
      <c r="CL17" s="142">
        <f t="shared" si="34"/>
        <v>0</v>
      </c>
      <c r="CM17" s="142">
        <f t="shared" si="34"/>
        <v>0</v>
      </c>
      <c r="CN17" s="142">
        <f t="shared" si="34"/>
        <v>0</v>
      </c>
      <c r="CO17" s="142">
        <f t="shared" si="34"/>
        <v>0</v>
      </c>
      <c r="CP17" s="142">
        <f t="shared" si="34"/>
        <v>0</v>
      </c>
      <c r="CQ17" s="142">
        <f t="shared" si="34"/>
        <v>0</v>
      </c>
      <c r="CR17" s="142">
        <f aca="true" t="shared" si="35" ref="CR17:EY17">IF(AND(NOT(CR$6=CS$6),$T17=CR$6),$V17,0)</f>
        <v>0</v>
      </c>
      <c r="CS17" s="142">
        <f t="shared" si="35"/>
        <v>0</v>
      </c>
      <c r="CT17" s="142">
        <f t="shared" si="35"/>
        <v>0</v>
      </c>
      <c r="CU17" s="142">
        <f t="shared" si="35"/>
        <v>0</v>
      </c>
      <c r="CV17" s="142">
        <f t="shared" si="35"/>
        <v>0</v>
      </c>
      <c r="CW17" s="142">
        <f t="shared" si="35"/>
        <v>0</v>
      </c>
      <c r="CX17" s="142">
        <f t="shared" si="35"/>
        <v>0</v>
      </c>
      <c r="CY17" s="142">
        <f t="shared" si="35"/>
        <v>0</v>
      </c>
      <c r="CZ17" s="142">
        <f t="shared" si="35"/>
        <v>0</v>
      </c>
      <c r="DA17" s="142">
        <f t="shared" si="35"/>
        <v>0</v>
      </c>
      <c r="DB17" s="142">
        <f t="shared" si="35"/>
        <v>0</v>
      </c>
      <c r="DC17" s="142">
        <f t="shared" si="35"/>
        <v>0</v>
      </c>
      <c r="DD17" s="142">
        <f t="shared" si="35"/>
        <v>0</v>
      </c>
      <c r="DE17" s="142">
        <f t="shared" si="35"/>
        <v>0</v>
      </c>
      <c r="DF17" s="142">
        <f t="shared" si="35"/>
        <v>0</v>
      </c>
      <c r="DG17" s="142">
        <f t="shared" si="35"/>
        <v>0</v>
      </c>
      <c r="DH17" s="142">
        <f t="shared" si="35"/>
        <v>0</v>
      </c>
      <c r="DI17" s="142">
        <f t="shared" si="35"/>
        <v>0</v>
      </c>
      <c r="DJ17" s="142">
        <f t="shared" si="35"/>
        <v>0</v>
      </c>
      <c r="DK17" s="142">
        <f t="shared" si="35"/>
        <v>0</v>
      </c>
      <c r="DL17" s="142">
        <f t="shared" si="35"/>
        <v>0</v>
      </c>
      <c r="DM17" s="142">
        <f t="shared" si="35"/>
        <v>0</v>
      </c>
      <c r="DN17" s="142">
        <f t="shared" si="35"/>
        <v>0</v>
      </c>
      <c r="DO17" s="142">
        <f t="shared" si="35"/>
        <v>0</v>
      </c>
      <c r="DP17" s="142">
        <f t="shared" si="35"/>
        <v>0</v>
      </c>
      <c r="DQ17" s="142">
        <f t="shared" si="35"/>
        <v>0</v>
      </c>
      <c r="DR17" s="142">
        <f t="shared" si="35"/>
        <v>0</v>
      </c>
      <c r="DS17" s="142">
        <f t="shared" si="35"/>
        <v>0</v>
      </c>
      <c r="DT17" s="142">
        <f t="shared" si="35"/>
        <v>0</v>
      </c>
      <c r="DU17" s="142">
        <f t="shared" si="35"/>
        <v>0</v>
      </c>
      <c r="DV17" s="142">
        <f t="shared" si="35"/>
        <v>0</v>
      </c>
      <c r="DW17" s="142">
        <f t="shared" si="35"/>
        <v>0</v>
      </c>
      <c r="DX17" s="142">
        <f t="shared" si="35"/>
        <v>0</v>
      </c>
      <c r="DY17" s="142">
        <f t="shared" si="35"/>
        <v>0</v>
      </c>
      <c r="DZ17" s="142">
        <f t="shared" si="35"/>
        <v>0</v>
      </c>
      <c r="EA17" s="142">
        <f t="shared" si="35"/>
        <v>0</v>
      </c>
      <c r="EB17" s="142">
        <f t="shared" si="35"/>
        <v>0</v>
      </c>
      <c r="EC17" s="142">
        <f t="shared" si="35"/>
        <v>0</v>
      </c>
      <c r="ED17" s="142">
        <f t="shared" si="35"/>
        <v>0</v>
      </c>
      <c r="EE17" s="142">
        <f t="shared" si="35"/>
        <v>0</v>
      </c>
      <c r="EF17" s="142">
        <f t="shared" si="35"/>
        <v>0</v>
      </c>
      <c r="EG17" s="142">
        <f t="shared" si="35"/>
        <v>0</v>
      </c>
      <c r="EH17" s="142">
        <f t="shared" si="35"/>
        <v>0</v>
      </c>
      <c r="EI17" s="142">
        <f t="shared" si="35"/>
        <v>0</v>
      </c>
      <c r="EJ17" s="142">
        <f t="shared" si="35"/>
        <v>0</v>
      </c>
      <c r="EK17" s="142">
        <f t="shared" si="35"/>
        <v>0</v>
      </c>
      <c r="EL17" s="142">
        <f t="shared" si="35"/>
        <v>0</v>
      </c>
      <c r="EM17" s="142">
        <f t="shared" si="35"/>
        <v>0</v>
      </c>
      <c r="EN17" s="142">
        <f t="shared" si="35"/>
        <v>0</v>
      </c>
      <c r="EO17" s="142">
        <f t="shared" si="35"/>
        <v>0</v>
      </c>
      <c r="EP17" s="142">
        <f t="shared" si="35"/>
        <v>0</v>
      </c>
      <c r="EQ17" s="142">
        <f t="shared" si="35"/>
        <v>0</v>
      </c>
      <c r="ER17" s="142">
        <f t="shared" si="35"/>
        <v>0</v>
      </c>
      <c r="ES17" s="142">
        <f t="shared" si="35"/>
        <v>0</v>
      </c>
      <c r="ET17" s="142">
        <f t="shared" si="35"/>
        <v>0</v>
      </c>
      <c r="EU17" s="142">
        <f t="shared" si="35"/>
        <v>0</v>
      </c>
      <c r="EV17" s="142">
        <f t="shared" si="35"/>
        <v>0</v>
      </c>
      <c r="EW17" s="142">
        <f t="shared" si="35"/>
        <v>0</v>
      </c>
      <c r="EX17" s="142">
        <f t="shared" si="35"/>
        <v>0</v>
      </c>
      <c r="EY17" s="142">
        <f t="shared" si="35"/>
        <v>0</v>
      </c>
      <c r="EZ17" s="144">
        <f t="shared" si="14"/>
        <v>0</v>
      </c>
      <c r="FA17" s="141">
        <f>IF(AND($M$3&gt;SUM(Q18:$Q$132),$G$3&lt;SUM(Q17:$Q$132)),$G$3-SUM(Q18:$Q$132),0)</f>
        <v>0</v>
      </c>
      <c r="FB17" s="120">
        <v>116</v>
      </c>
      <c r="FC17" s="145">
        <f>AO6</f>
        <v>0</v>
      </c>
      <c r="FD17" s="145">
        <f>AO133</f>
        <v>0</v>
      </c>
      <c r="FE17" s="141" t="str">
        <f t="shared" si="15"/>
        <v>x</v>
      </c>
    </row>
    <row r="18" spans="1:161" s="146" customFormat="1" ht="24.75" customHeight="1">
      <c r="A18" s="121"/>
      <c r="B18" s="121"/>
      <c r="C18" s="122"/>
      <c r="D18" s="123"/>
      <c r="E18" s="123"/>
      <c r="F18" s="124"/>
      <c r="G18" s="125">
        <f t="shared" si="2"/>
      </c>
      <c r="H18" s="126"/>
      <c r="I18" s="127">
        <f t="shared" si="23"/>
      </c>
      <c r="J18" s="128"/>
      <c r="K18" s="129"/>
      <c r="L18" s="130">
        <f t="shared" si="20"/>
      </c>
      <c r="M18" s="131"/>
      <c r="N18" s="130">
        <f t="shared" si="3"/>
      </c>
      <c r="O18" s="132"/>
      <c r="P18" s="133"/>
      <c r="Q18" s="134">
        <f t="shared" si="4"/>
      </c>
      <c r="R18" s="135">
        <f>IF(AND(E18=1,C18&gt;0),(D18-($B$4-C18)),IF(AND(E18&gt;0,E18=2),(D18-($B$4-C18))*'A - Condition &amp; Criticality'!$E$6,IF(AND(E18&gt;0,E18=3),(D18-($B$4-C18))*'A - Condition &amp; Criticality'!$E$7,IF(AND(E18&gt;0,E18=4),(D18-($B$4-C18))*'A - Condition &amp; Criticality'!$E$8,IF(AND(E18&gt;0,E18=5),(D18-($B$4-C18))*'A - Condition &amp; Criticality'!$E$9,IF(AND(E18&gt;0,E18=6),(D18-($B$4-C18))*'A - Condition &amp; Criticality'!$E$10,IF(AND(E18&gt;0,E18=7),(D18-($B$4-C18))*'A - Condition &amp; Criticality'!$E$11,0)))))))</f>
        <v>0</v>
      </c>
      <c r="S18" s="135">
        <f>IF(AND(E18&gt;0,E18=8),(D18-($B$4-C18))*'A - Condition &amp; Criticality'!$E$12,IF(AND(E18&gt;0,E18=9),(D18-($B$4-C18))*'A - Condition &amp; Criticality'!$E$13,IF(E18=10,0,0)))</f>
        <v>0</v>
      </c>
      <c r="T18" s="136">
        <f t="shared" si="5"/>
      </c>
      <c r="U18" s="137">
        <f t="shared" si="6"/>
        <v>0</v>
      </c>
      <c r="V18" s="138">
        <f t="shared" si="7"/>
        <v>0</v>
      </c>
      <c r="W18" s="138">
        <f t="shared" si="8"/>
        <v>0</v>
      </c>
      <c r="X18" s="139">
        <f>IF($M$3&gt;=SUM(AD18:$AD$132),0,IF(Y18&gt;=AD18,0,-PMT(AE18/12,(AB18)*12,0,(AD18-Y18))/$H$1))</f>
        <v>0</v>
      </c>
      <c r="Y18" s="138" t="e">
        <f>IF(Y19&gt;AD19,(-FV(AE18,(AB18-AB19),0,(Y19-AD19)))+-FV(AE18/12,(AB18-AB19)*12,SUM($X19:X$132)*$H$1),-FV(AE18/12,(AB18-AB19)*12,SUM(X19:$X$132)*$H$1,AC18))</f>
        <v>#N/A</v>
      </c>
      <c r="Z18" s="138" t="e">
        <f>IF(AND(AD18&gt;0,SUM($AD$8:AD17)=0,Y17&gt;0),Y17,0)</f>
        <v>#N/A</v>
      </c>
      <c r="AA18" s="140" t="b">
        <f>IF(AND(X18&gt;0,SUM($X$8:X17)=0),AB18)</f>
        <v>0</v>
      </c>
      <c r="AB18" s="141">
        <f t="shared" si="9"/>
        <v>0</v>
      </c>
      <c r="AC18" s="141">
        <f>IF(AND($M$3&gt;SUM(AD19:$AD$132),$M$3&lt;SUM(AD18:$AD$132)),$M$3-SUM(AD19:$AD$132),0)</f>
        <v>0</v>
      </c>
      <c r="AD18" s="142">
        <f t="shared" si="10"/>
        <v>0</v>
      </c>
      <c r="AE18" s="143" t="e">
        <f t="shared" si="11"/>
        <v>#N/A</v>
      </c>
      <c r="AF18" s="142">
        <f aca="true" t="shared" si="36" ref="AF18:CQ18">IF(AND(NOT(AF$6=AG$6),$T18=AF$6),$V18,0)</f>
        <v>0</v>
      </c>
      <c r="AG18" s="142">
        <f t="shared" si="36"/>
        <v>0</v>
      </c>
      <c r="AH18" s="142">
        <f t="shared" si="36"/>
        <v>0</v>
      </c>
      <c r="AI18" s="142">
        <f t="shared" si="36"/>
        <v>0</v>
      </c>
      <c r="AJ18" s="142">
        <f t="shared" si="36"/>
        <v>0</v>
      </c>
      <c r="AK18" s="142">
        <f t="shared" si="36"/>
        <v>0</v>
      </c>
      <c r="AL18" s="142">
        <f t="shared" si="36"/>
        <v>0</v>
      </c>
      <c r="AM18" s="142">
        <f t="shared" si="36"/>
        <v>0</v>
      </c>
      <c r="AN18" s="142">
        <f t="shared" si="36"/>
        <v>0</v>
      </c>
      <c r="AO18" s="142">
        <f t="shared" si="36"/>
        <v>0</v>
      </c>
      <c r="AP18" s="142">
        <f t="shared" si="36"/>
        <v>0</v>
      </c>
      <c r="AQ18" s="142">
        <f t="shared" si="36"/>
        <v>0</v>
      </c>
      <c r="AR18" s="142">
        <f t="shared" si="36"/>
        <v>0</v>
      </c>
      <c r="AS18" s="142">
        <f t="shared" si="36"/>
        <v>0</v>
      </c>
      <c r="AT18" s="142">
        <f t="shared" si="36"/>
        <v>0</v>
      </c>
      <c r="AU18" s="142">
        <f t="shared" si="36"/>
        <v>0</v>
      </c>
      <c r="AV18" s="142">
        <f t="shared" si="36"/>
        <v>0</v>
      </c>
      <c r="AW18" s="142">
        <f t="shared" si="36"/>
        <v>0</v>
      </c>
      <c r="AX18" s="142">
        <f t="shared" si="36"/>
        <v>0</v>
      </c>
      <c r="AY18" s="142">
        <f t="shared" si="36"/>
        <v>0</v>
      </c>
      <c r="AZ18" s="142">
        <f t="shared" si="36"/>
        <v>0</v>
      </c>
      <c r="BA18" s="142">
        <f t="shared" si="36"/>
        <v>0</v>
      </c>
      <c r="BB18" s="142">
        <f t="shared" si="36"/>
        <v>0</v>
      </c>
      <c r="BC18" s="142">
        <f t="shared" si="36"/>
        <v>0</v>
      </c>
      <c r="BD18" s="142">
        <f t="shared" si="36"/>
        <v>0</v>
      </c>
      <c r="BE18" s="142">
        <f t="shared" si="36"/>
        <v>0</v>
      </c>
      <c r="BF18" s="142">
        <f t="shared" si="36"/>
        <v>0</v>
      </c>
      <c r="BG18" s="142">
        <f t="shared" si="36"/>
        <v>0</v>
      </c>
      <c r="BH18" s="142">
        <f t="shared" si="36"/>
        <v>0</v>
      </c>
      <c r="BI18" s="142">
        <f t="shared" si="36"/>
        <v>0</v>
      </c>
      <c r="BJ18" s="142">
        <f t="shared" si="36"/>
        <v>0</v>
      </c>
      <c r="BK18" s="142">
        <f t="shared" si="36"/>
        <v>0</v>
      </c>
      <c r="BL18" s="142">
        <f t="shared" si="36"/>
        <v>0</v>
      </c>
      <c r="BM18" s="142">
        <f t="shared" si="36"/>
        <v>0</v>
      </c>
      <c r="BN18" s="142">
        <f t="shared" si="36"/>
        <v>0</v>
      </c>
      <c r="BO18" s="142">
        <f t="shared" si="36"/>
        <v>0</v>
      </c>
      <c r="BP18" s="142">
        <f t="shared" si="36"/>
        <v>0</v>
      </c>
      <c r="BQ18" s="142">
        <f t="shared" si="36"/>
        <v>0</v>
      </c>
      <c r="BR18" s="142">
        <f t="shared" si="36"/>
        <v>0</v>
      </c>
      <c r="BS18" s="142">
        <f t="shared" si="36"/>
        <v>0</v>
      </c>
      <c r="BT18" s="142">
        <f t="shared" si="36"/>
        <v>0</v>
      </c>
      <c r="BU18" s="142">
        <f t="shared" si="36"/>
        <v>0</v>
      </c>
      <c r="BV18" s="142">
        <f t="shared" si="36"/>
        <v>0</v>
      </c>
      <c r="BW18" s="142">
        <f t="shared" si="36"/>
        <v>0</v>
      </c>
      <c r="BX18" s="142">
        <f t="shared" si="36"/>
        <v>0</v>
      </c>
      <c r="BY18" s="142">
        <f t="shared" si="36"/>
        <v>0</v>
      </c>
      <c r="BZ18" s="142">
        <f t="shared" si="36"/>
        <v>0</v>
      </c>
      <c r="CA18" s="142">
        <f t="shared" si="36"/>
        <v>0</v>
      </c>
      <c r="CB18" s="142">
        <f t="shared" si="36"/>
        <v>0</v>
      </c>
      <c r="CC18" s="142">
        <f t="shared" si="36"/>
        <v>0</v>
      </c>
      <c r="CD18" s="142">
        <f t="shared" si="36"/>
        <v>0</v>
      </c>
      <c r="CE18" s="142">
        <f t="shared" si="36"/>
        <v>0</v>
      </c>
      <c r="CF18" s="142">
        <f t="shared" si="36"/>
        <v>0</v>
      </c>
      <c r="CG18" s="142">
        <f t="shared" si="36"/>
        <v>0</v>
      </c>
      <c r="CH18" s="142">
        <f t="shared" si="36"/>
        <v>0</v>
      </c>
      <c r="CI18" s="142">
        <f t="shared" si="36"/>
        <v>0</v>
      </c>
      <c r="CJ18" s="142">
        <f t="shared" si="36"/>
        <v>0</v>
      </c>
      <c r="CK18" s="142">
        <f t="shared" si="36"/>
        <v>0</v>
      </c>
      <c r="CL18" s="142">
        <f t="shared" si="36"/>
        <v>0</v>
      </c>
      <c r="CM18" s="142">
        <f t="shared" si="36"/>
        <v>0</v>
      </c>
      <c r="CN18" s="142">
        <f t="shared" si="36"/>
        <v>0</v>
      </c>
      <c r="CO18" s="142">
        <f t="shared" si="36"/>
        <v>0</v>
      </c>
      <c r="CP18" s="142">
        <f t="shared" si="36"/>
        <v>0</v>
      </c>
      <c r="CQ18" s="142">
        <f t="shared" si="36"/>
        <v>0</v>
      </c>
      <c r="CR18" s="142">
        <f aca="true" t="shared" si="37" ref="CR18:EY18">IF(AND(NOT(CR$6=CS$6),$T18=CR$6),$V18,0)</f>
        <v>0</v>
      </c>
      <c r="CS18" s="142">
        <f t="shared" si="37"/>
        <v>0</v>
      </c>
      <c r="CT18" s="142">
        <f t="shared" si="37"/>
        <v>0</v>
      </c>
      <c r="CU18" s="142">
        <f t="shared" si="37"/>
        <v>0</v>
      </c>
      <c r="CV18" s="142">
        <f t="shared" si="37"/>
        <v>0</v>
      </c>
      <c r="CW18" s="142">
        <f t="shared" si="37"/>
        <v>0</v>
      </c>
      <c r="CX18" s="142">
        <f t="shared" si="37"/>
        <v>0</v>
      </c>
      <c r="CY18" s="142">
        <f t="shared" si="37"/>
        <v>0</v>
      </c>
      <c r="CZ18" s="142">
        <f t="shared" si="37"/>
        <v>0</v>
      </c>
      <c r="DA18" s="142">
        <f t="shared" si="37"/>
        <v>0</v>
      </c>
      <c r="DB18" s="142">
        <f t="shared" si="37"/>
        <v>0</v>
      </c>
      <c r="DC18" s="142">
        <f t="shared" si="37"/>
        <v>0</v>
      </c>
      <c r="DD18" s="142">
        <f t="shared" si="37"/>
        <v>0</v>
      </c>
      <c r="DE18" s="142">
        <f t="shared" si="37"/>
        <v>0</v>
      </c>
      <c r="DF18" s="142">
        <f t="shared" si="37"/>
        <v>0</v>
      </c>
      <c r="DG18" s="142">
        <f t="shared" si="37"/>
        <v>0</v>
      </c>
      <c r="DH18" s="142">
        <f t="shared" si="37"/>
        <v>0</v>
      </c>
      <c r="DI18" s="142">
        <f t="shared" si="37"/>
        <v>0</v>
      </c>
      <c r="DJ18" s="142">
        <f t="shared" si="37"/>
        <v>0</v>
      </c>
      <c r="DK18" s="142">
        <f t="shared" si="37"/>
        <v>0</v>
      </c>
      <c r="DL18" s="142">
        <f t="shared" si="37"/>
        <v>0</v>
      </c>
      <c r="DM18" s="142">
        <f t="shared" si="37"/>
        <v>0</v>
      </c>
      <c r="DN18" s="142">
        <f t="shared" si="37"/>
        <v>0</v>
      </c>
      <c r="DO18" s="142">
        <f t="shared" si="37"/>
        <v>0</v>
      </c>
      <c r="DP18" s="142">
        <f t="shared" si="37"/>
        <v>0</v>
      </c>
      <c r="DQ18" s="142">
        <f t="shared" si="37"/>
        <v>0</v>
      </c>
      <c r="DR18" s="142">
        <f t="shared" si="37"/>
        <v>0</v>
      </c>
      <c r="DS18" s="142">
        <f t="shared" si="37"/>
        <v>0</v>
      </c>
      <c r="DT18" s="142">
        <f t="shared" si="37"/>
        <v>0</v>
      </c>
      <c r="DU18" s="142">
        <f t="shared" si="37"/>
        <v>0</v>
      </c>
      <c r="DV18" s="142">
        <f t="shared" si="37"/>
        <v>0</v>
      </c>
      <c r="DW18" s="142">
        <f t="shared" si="37"/>
        <v>0</v>
      </c>
      <c r="DX18" s="142">
        <f t="shared" si="37"/>
        <v>0</v>
      </c>
      <c r="DY18" s="142">
        <f t="shared" si="37"/>
        <v>0</v>
      </c>
      <c r="DZ18" s="142">
        <f t="shared" si="37"/>
        <v>0</v>
      </c>
      <c r="EA18" s="142">
        <f t="shared" si="37"/>
        <v>0</v>
      </c>
      <c r="EB18" s="142">
        <f t="shared" si="37"/>
        <v>0</v>
      </c>
      <c r="EC18" s="142">
        <f t="shared" si="37"/>
        <v>0</v>
      </c>
      <c r="ED18" s="142">
        <f t="shared" si="37"/>
        <v>0</v>
      </c>
      <c r="EE18" s="142">
        <f t="shared" si="37"/>
        <v>0</v>
      </c>
      <c r="EF18" s="142">
        <f t="shared" si="37"/>
        <v>0</v>
      </c>
      <c r="EG18" s="142">
        <f t="shared" si="37"/>
        <v>0</v>
      </c>
      <c r="EH18" s="142">
        <f t="shared" si="37"/>
        <v>0</v>
      </c>
      <c r="EI18" s="142">
        <f t="shared" si="37"/>
        <v>0</v>
      </c>
      <c r="EJ18" s="142">
        <f t="shared" si="37"/>
        <v>0</v>
      </c>
      <c r="EK18" s="142">
        <f t="shared" si="37"/>
        <v>0</v>
      </c>
      <c r="EL18" s="142">
        <f t="shared" si="37"/>
        <v>0</v>
      </c>
      <c r="EM18" s="142">
        <f t="shared" si="37"/>
        <v>0</v>
      </c>
      <c r="EN18" s="142">
        <f t="shared" si="37"/>
        <v>0</v>
      </c>
      <c r="EO18" s="142">
        <f t="shared" si="37"/>
        <v>0</v>
      </c>
      <c r="EP18" s="142">
        <f t="shared" si="37"/>
        <v>0</v>
      </c>
      <c r="EQ18" s="142">
        <f t="shared" si="37"/>
        <v>0</v>
      </c>
      <c r="ER18" s="142">
        <f t="shared" si="37"/>
        <v>0</v>
      </c>
      <c r="ES18" s="142">
        <f t="shared" si="37"/>
        <v>0</v>
      </c>
      <c r="ET18" s="142">
        <f t="shared" si="37"/>
        <v>0</v>
      </c>
      <c r="EU18" s="142">
        <f t="shared" si="37"/>
        <v>0</v>
      </c>
      <c r="EV18" s="142">
        <f t="shared" si="37"/>
        <v>0</v>
      </c>
      <c r="EW18" s="142">
        <f t="shared" si="37"/>
        <v>0</v>
      </c>
      <c r="EX18" s="142">
        <f t="shared" si="37"/>
        <v>0</v>
      </c>
      <c r="EY18" s="142">
        <f t="shared" si="37"/>
        <v>0</v>
      </c>
      <c r="EZ18" s="144">
        <f t="shared" si="14"/>
        <v>0</v>
      </c>
      <c r="FA18" s="141">
        <f>IF(AND($M$3&gt;SUM(Q19:$Q$132),$G$3&lt;SUM(Q18:$Q$132)),$G$3-SUM(Q19:$Q$132),0)</f>
        <v>0</v>
      </c>
      <c r="FB18" s="120">
        <v>115</v>
      </c>
      <c r="FC18" s="145">
        <f>AP6</f>
        <v>0</v>
      </c>
      <c r="FD18" s="145">
        <f>AP133</f>
        <v>0</v>
      </c>
      <c r="FE18" s="141" t="str">
        <f t="shared" si="15"/>
        <v>x</v>
      </c>
    </row>
    <row r="19" spans="1:161" s="146" customFormat="1" ht="24.75" customHeight="1">
      <c r="A19" s="121"/>
      <c r="B19" s="121"/>
      <c r="C19" s="122"/>
      <c r="D19" s="123"/>
      <c r="E19" s="123"/>
      <c r="F19" s="124"/>
      <c r="G19" s="125">
        <f t="shared" si="2"/>
      </c>
      <c r="H19" s="126"/>
      <c r="I19" s="127">
        <f t="shared" si="23"/>
      </c>
      <c r="J19" s="128"/>
      <c r="K19" s="129"/>
      <c r="L19" s="130">
        <f t="shared" si="20"/>
      </c>
      <c r="M19" s="131"/>
      <c r="N19" s="130">
        <f t="shared" si="3"/>
      </c>
      <c r="O19" s="132"/>
      <c r="P19" s="133"/>
      <c r="Q19" s="134">
        <f t="shared" si="4"/>
      </c>
      <c r="R19" s="135">
        <f>IF(AND(E19=1,C19&gt;0),(D19-($B$4-C19)),IF(AND(E19&gt;0,E19=2),(D19-($B$4-C19))*'A - Condition &amp; Criticality'!$E$6,IF(AND(E19&gt;0,E19=3),(D19-($B$4-C19))*'A - Condition &amp; Criticality'!$E$7,IF(AND(E19&gt;0,E19=4),(D19-($B$4-C19))*'A - Condition &amp; Criticality'!$E$8,IF(AND(E19&gt;0,E19=5),(D19-($B$4-C19))*'A - Condition &amp; Criticality'!$E$9,IF(AND(E19&gt;0,E19=6),(D19-($B$4-C19))*'A - Condition &amp; Criticality'!$E$10,IF(AND(E19&gt;0,E19=7),(D19-($B$4-C19))*'A - Condition &amp; Criticality'!$E$11,0)))))))</f>
        <v>0</v>
      </c>
      <c r="S19" s="135">
        <f>IF(AND(E19&gt;0,E19=8),(D19-($B$4-C19))*'A - Condition &amp; Criticality'!$E$12,IF(AND(E19&gt;0,E19=9),(D19-($B$4-C19))*'A - Condition &amp; Criticality'!$E$13,IF(E19=10,0,0)))</f>
        <v>0</v>
      </c>
      <c r="T19" s="136">
        <f t="shared" si="5"/>
      </c>
      <c r="U19" s="137">
        <f t="shared" si="6"/>
        <v>0</v>
      </c>
      <c r="V19" s="138">
        <f t="shared" si="7"/>
        <v>0</v>
      </c>
      <c r="W19" s="138">
        <f t="shared" si="8"/>
        <v>0</v>
      </c>
      <c r="X19" s="139">
        <f>IF($M$3&gt;=SUM(AD19:$AD$132),0,IF(Y19&gt;=AD19,0,-PMT(AE19/12,(AB19)*12,0,(AD19-Y19))/$H$1))</f>
        <v>0</v>
      </c>
      <c r="Y19" s="138" t="e">
        <f>IF(Y20&gt;AD20,(-FV(AE19,(AB19-AB20),0,(Y20-AD20)))+-FV(AE19/12,(AB19-AB20)*12,SUM($X20:X$132)*$H$1),-FV(AE19/12,(AB19-AB20)*12,SUM(X20:$X$132)*$H$1,AC19))</f>
        <v>#N/A</v>
      </c>
      <c r="Z19" s="138" t="e">
        <f>IF(AND(AD19&gt;0,SUM($AD$8:AD18)=0,Y18&gt;0),Y18,0)</f>
        <v>#N/A</v>
      </c>
      <c r="AA19" s="140" t="b">
        <f>IF(AND(X19&gt;0,SUM($X$8:X18)=0),AB19)</f>
        <v>0</v>
      </c>
      <c r="AB19" s="141">
        <f t="shared" si="9"/>
        <v>0</v>
      </c>
      <c r="AC19" s="141">
        <f>IF(AND($M$3&gt;SUM(AD20:$AD$132),$M$3&lt;SUM(AD19:$AD$132)),$M$3-SUM(AD20:$AD$132),0)</f>
        <v>0</v>
      </c>
      <c r="AD19" s="142">
        <f t="shared" si="10"/>
        <v>0</v>
      </c>
      <c r="AE19" s="143" t="e">
        <f t="shared" si="11"/>
        <v>#N/A</v>
      </c>
      <c r="AF19" s="142">
        <f aca="true" t="shared" si="38" ref="AF19:CQ19">IF(AND(NOT(AF$6=AG$6),$T19=AF$6),$V19,0)</f>
        <v>0</v>
      </c>
      <c r="AG19" s="142">
        <f t="shared" si="38"/>
        <v>0</v>
      </c>
      <c r="AH19" s="142">
        <f t="shared" si="38"/>
        <v>0</v>
      </c>
      <c r="AI19" s="142">
        <f t="shared" si="38"/>
        <v>0</v>
      </c>
      <c r="AJ19" s="142">
        <f t="shared" si="38"/>
        <v>0</v>
      </c>
      <c r="AK19" s="142">
        <f t="shared" si="38"/>
        <v>0</v>
      </c>
      <c r="AL19" s="142">
        <f t="shared" si="38"/>
        <v>0</v>
      </c>
      <c r="AM19" s="142">
        <f t="shared" si="38"/>
        <v>0</v>
      </c>
      <c r="AN19" s="142">
        <f t="shared" si="38"/>
        <v>0</v>
      </c>
      <c r="AO19" s="142">
        <f t="shared" si="38"/>
        <v>0</v>
      </c>
      <c r="AP19" s="142">
        <f t="shared" si="38"/>
        <v>0</v>
      </c>
      <c r="AQ19" s="142">
        <f t="shared" si="38"/>
        <v>0</v>
      </c>
      <c r="AR19" s="142">
        <f t="shared" si="38"/>
        <v>0</v>
      </c>
      <c r="AS19" s="142">
        <f t="shared" si="38"/>
        <v>0</v>
      </c>
      <c r="AT19" s="142">
        <f t="shared" si="38"/>
        <v>0</v>
      </c>
      <c r="AU19" s="142">
        <f t="shared" si="38"/>
        <v>0</v>
      </c>
      <c r="AV19" s="142">
        <f t="shared" si="38"/>
        <v>0</v>
      </c>
      <c r="AW19" s="142">
        <f t="shared" si="38"/>
        <v>0</v>
      </c>
      <c r="AX19" s="142">
        <f t="shared" si="38"/>
        <v>0</v>
      </c>
      <c r="AY19" s="142">
        <f t="shared" si="38"/>
        <v>0</v>
      </c>
      <c r="AZ19" s="142">
        <f t="shared" si="38"/>
        <v>0</v>
      </c>
      <c r="BA19" s="142">
        <f t="shared" si="38"/>
        <v>0</v>
      </c>
      <c r="BB19" s="142">
        <f t="shared" si="38"/>
        <v>0</v>
      </c>
      <c r="BC19" s="142">
        <f t="shared" si="38"/>
        <v>0</v>
      </c>
      <c r="BD19" s="142">
        <f t="shared" si="38"/>
        <v>0</v>
      </c>
      <c r="BE19" s="142">
        <f t="shared" si="38"/>
        <v>0</v>
      </c>
      <c r="BF19" s="142">
        <f t="shared" si="38"/>
        <v>0</v>
      </c>
      <c r="BG19" s="142">
        <f t="shared" si="38"/>
        <v>0</v>
      </c>
      <c r="BH19" s="142">
        <f t="shared" si="38"/>
        <v>0</v>
      </c>
      <c r="BI19" s="142">
        <f t="shared" si="38"/>
        <v>0</v>
      </c>
      <c r="BJ19" s="142">
        <f t="shared" si="38"/>
        <v>0</v>
      </c>
      <c r="BK19" s="142">
        <f t="shared" si="38"/>
        <v>0</v>
      </c>
      <c r="BL19" s="142">
        <f t="shared" si="38"/>
        <v>0</v>
      </c>
      <c r="BM19" s="142">
        <f t="shared" si="38"/>
        <v>0</v>
      </c>
      <c r="BN19" s="142">
        <f t="shared" si="38"/>
        <v>0</v>
      </c>
      <c r="BO19" s="142">
        <f t="shared" si="38"/>
        <v>0</v>
      </c>
      <c r="BP19" s="142">
        <f t="shared" si="38"/>
        <v>0</v>
      </c>
      <c r="BQ19" s="142">
        <f t="shared" si="38"/>
        <v>0</v>
      </c>
      <c r="BR19" s="142">
        <f t="shared" si="38"/>
        <v>0</v>
      </c>
      <c r="BS19" s="142">
        <f t="shared" si="38"/>
        <v>0</v>
      </c>
      <c r="BT19" s="142">
        <f t="shared" si="38"/>
        <v>0</v>
      </c>
      <c r="BU19" s="142">
        <f t="shared" si="38"/>
        <v>0</v>
      </c>
      <c r="BV19" s="142">
        <f t="shared" si="38"/>
        <v>0</v>
      </c>
      <c r="BW19" s="142">
        <f t="shared" si="38"/>
        <v>0</v>
      </c>
      <c r="BX19" s="142">
        <f t="shared" si="38"/>
        <v>0</v>
      </c>
      <c r="BY19" s="142">
        <f t="shared" si="38"/>
        <v>0</v>
      </c>
      <c r="BZ19" s="142">
        <f t="shared" si="38"/>
        <v>0</v>
      </c>
      <c r="CA19" s="142">
        <f t="shared" si="38"/>
        <v>0</v>
      </c>
      <c r="CB19" s="142">
        <f t="shared" si="38"/>
        <v>0</v>
      </c>
      <c r="CC19" s="142">
        <f t="shared" si="38"/>
        <v>0</v>
      </c>
      <c r="CD19" s="142">
        <f t="shared" si="38"/>
        <v>0</v>
      </c>
      <c r="CE19" s="142">
        <f t="shared" si="38"/>
        <v>0</v>
      </c>
      <c r="CF19" s="142">
        <f t="shared" si="38"/>
        <v>0</v>
      </c>
      <c r="CG19" s="142">
        <f t="shared" si="38"/>
        <v>0</v>
      </c>
      <c r="CH19" s="142">
        <f t="shared" si="38"/>
        <v>0</v>
      </c>
      <c r="CI19" s="142">
        <f t="shared" si="38"/>
        <v>0</v>
      </c>
      <c r="CJ19" s="142">
        <f t="shared" si="38"/>
        <v>0</v>
      </c>
      <c r="CK19" s="142">
        <f t="shared" si="38"/>
        <v>0</v>
      </c>
      <c r="CL19" s="142">
        <f t="shared" si="38"/>
        <v>0</v>
      </c>
      <c r="CM19" s="142">
        <f t="shared" si="38"/>
        <v>0</v>
      </c>
      <c r="CN19" s="142">
        <f t="shared" si="38"/>
        <v>0</v>
      </c>
      <c r="CO19" s="142">
        <f t="shared" si="38"/>
        <v>0</v>
      </c>
      <c r="CP19" s="142">
        <f t="shared" si="38"/>
        <v>0</v>
      </c>
      <c r="CQ19" s="142">
        <f t="shared" si="38"/>
        <v>0</v>
      </c>
      <c r="CR19" s="142">
        <f aca="true" t="shared" si="39" ref="CR19:EY19">IF(AND(NOT(CR$6=CS$6),$T19=CR$6),$V19,0)</f>
        <v>0</v>
      </c>
      <c r="CS19" s="142">
        <f t="shared" si="39"/>
        <v>0</v>
      </c>
      <c r="CT19" s="142">
        <f t="shared" si="39"/>
        <v>0</v>
      </c>
      <c r="CU19" s="142">
        <f t="shared" si="39"/>
        <v>0</v>
      </c>
      <c r="CV19" s="142">
        <f t="shared" si="39"/>
        <v>0</v>
      </c>
      <c r="CW19" s="142">
        <f t="shared" si="39"/>
        <v>0</v>
      </c>
      <c r="CX19" s="142">
        <f t="shared" si="39"/>
        <v>0</v>
      </c>
      <c r="CY19" s="142">
        <f t="shared" si="39"/>
        <v>0</v>
      </c>
      <c r="CZ19" s="142">
        <f t="shared" si="39"/>
        <v>0</v>
      </c>
      <c r="DA19" s="142">
        <f t="shared" si="39"/>
        <v>0</v>
      </c>
      <c r="DB19" s="142">
        <f t="shared" si="39"/>
        <v>0</v>
      </c>
      <c r="DC19" s="142">
        <f t="shared" si="39"/>
        <v>0</v>
      </c>
      <c r="DD19" s="142">
        <f t="shared" si="39"/>
        <v>0</v>
      </c>
      <c r="DE19" s="142">
        <f t="shared" si="39"/>
        <v>0</v>
      </c>
      <c r="DF19" s="142">
        <f t="shared" si="39"/>
        <v>0</v>
      </c>
      <c r="DG19" s="142">
        <f t="shared" si="39"/>
        <v>0</v>
      </c>
      <c r="DH19" s="142">
        <f t="shared" si="39"/>
        <v>0</v>
      </c>
      <c r="DI19" s="142">
        <f t="shared" si="39"/>
        <v>0</v>
      </c>
      <c r="DJ19" s="142">
        <f t="shared" si="39"/>
        <v>0</v>
      </c>
      <c r="DK19" s="142">
        <f t="shared" si="39"/>
        <v>0</v>
      </c>
      <c r="DL19" s="142">
        <f t="shared" si="39"/>
        <v>0</v>
      </c>
      <c r="DM19" s="142">
        <f t="shared" si="39"/>
        <v>0</v>
      </c>
      <c r="DN19" s="142">
        <f t="shared" si="39"/>
        <v>0</v>
      </c>
      <c r="DO19" s="142">
        <f t="shared" si="39"/>
        <v>0</v>
      </c>
      <c r="DP19" s="142">
        <f t="shared" si="39"/>
        <v>0</v>
      </c>
      <c r="DQ19" s="142">
        <f t="shared" si="39"/>
        <v>0</v>
      </c>
      <c r="DR19" s="142">
        <f t="shared" si="39"/>
        <v>0</v>
      </c>
      <c r="DS19" s="142">
        <f t="shared" si="39"/>
        <v>0</v>
      </c>
      <c r="DT19" s="142">
        <f t="shared" si="39"/>
        <v>0</v>
      </c>
      <c r="DU19" s="142">
        <f t="shared" si="39"/>
        <v>0</v>
      </c>
      <c r="DV19" s="142">
        <f t="shared" si="39"/>
        <v>0</v>
      </c>
      <c r="DW19" s="142">
        <f t="shared" si="39"/>
        <v>0</v>
      </c>
      <c r="DX19" s="142">
        <f t="shared" si="39"/>
        <v>0</v>
      </c>
      <c r="DY19" s="142">
        <f t="shared" si="39"/>
        <v>0</v>
      </c>
      <c r="DZ19" s="142">
        <f t="shared" si="39"/>
        <v>0</v>
      </c>
      <c r="EA19" s="142">
        <f t="shared" si="39"/>
        <v>0</v>
      </c>
      <c r="EB19" s="142">
        <f t="shared" si="39"/>
        <v>0</v>
      </c>
      <c r="EC19" s="142">
        <f t="shared" si="39"/>
        <v>0</v>
      </c>
      <c r="ED19" s="142">
        <f t="shared" si="39"/>
        <v>0</v>
      </c>
      <c r="EE19" s="142">
        <f t="shared" si="39"/>
        <v>0</v>
      </c>
      <c r="EF19" s="142">
        <f t="shared" si="39"/>
        <v>0</v>
      </c>
      <c r="EG19" s="142">
        <f t="shared" si="39"/>
        <v>0</v>
      </c>
      <c r="EH19" s="142">
        <f t="shared" si="39"/>
        <v>0</v>
      </c>
      <c r="EI19" s="142">
        <f t="shared" si="39"/>
        <v>0</v>
      </c>
      <c r="EJ19" s="142">
        <f t="shared" si="39"/>
        <v>0</v>
      </c>
      <c r="EK19" s="142">
        <f t="shared" si="39"/>
        <v>0</v>
      </c>
      <c r="EL19" s="142">
        <f t="shared" si="39"/>
        <v>0</v>
      </c>
      <c r="EM19" s="142">
        <f t="shared" si="39"/>
        <v>0</v>
      </c>
      <c r="EN19" s="142">
        <f t="shared" si="39"/>
        <v>0</v>
      </c>
      <c r="EO19" s="142">
        <f t="shared" si="39"/>
        <v>0</v>
      </c>
      <c r="EP19" s="142">
        <f t="shared" si="39"/>
        <v>0</v>
      </c>
      <c r="EQ19" s="142">
        <f t="shared" si="39"/>
        <v>0</v>
      </c>
      <c r="ER19" s="142">
        <f t="shared" si="39"/>
        <v>0</v>
      </c>
      <c r="ES19" s="142">
        <f t="shared" si="39"/>
        <v>0</v>
      </c>
      <c r="ET19" s="142">
        <f t="shared" si="39"/>
        <v>0</v>
      </c>
      <c r="EU19" s="142">
        <f t="shared" si="39"/>
        <v>0</v>
      </c>
      <c r="EV19" s="142">
        <f t="shared" si="39"/>
        <v>0</v>
      </c>
      <c r="EW19" s="142">
        <f t="shared" si="39"/>
        <v>0</v>
      </c>
      <c r="EX19" s="142">
        <f t="shared" si="39"/>
        <v>0</v>
      </c>
      <c r="EY19" s="142">
        <f t="shared" si="39"/>
        <v>0</v>
      </c>
      <c r="EZ19" s="144">
        <f t="shared" si="14"/>
        <v>0</v>
      </c>
      <c r="FA19" s="141">
        <f>IF(AND($M$3&gt;SUM(Q20:$Q$132),$G$3&lt;SUM(Q19:$Q$132)),$G$3-SUM(Q20:$Q$132),0)</f>
        <v>0</v>
      </c>
      <c r="FB19" s="120">
        <v>114</v>
      </c>
      <c r="FC19" s="145">
        <f>AQ6</f>
        <v>0</v>
      </c>
      <c r="FD19" s="145">
        <f>AQ133</f>
        <v>0</v>
      </c>
      <c r="FE19" s="141" t="str">
        <f t="shared" si="15"/>
        <v>x</v>
      </c>
    </row>
    <row r="20" spans="1:161" s="146" customFormat="1" ht="24.75" customHeight="1">
      <c r="A20" s="121"/>
      <c r="B20" s="121"/>
      <c r="C20" s="122"/>
      <c r="D20" s="123"/>
      <c r="E20" s="123"/>
      <c r="F20" s="124"/>
      <c r="G20" s="125">
        <f t="shared" si="2"/>
      </c>
      <c r="H20" s="126"/>
      <c r="I20" s="127">
        <f t="shared" si="23"/>
      </c>
      <c r="J20" s="128"/>
      <c r="K20" s="129"/>
      <c r="L20" s="130">
        <f t="shared" si="20"/>
      </c>
      <c r="M20" s="131"/>
      <c r="N20" s="130">
        <f t="shared" si="3"/>
      </c>
      <c r="O20" s="132"/>
      <c r="P20" s="133"/>
      <c r="Q20" s="134">
        <f t="shared" si="4"/>
      </c>
      <c r="R20" s="135">
        <f>IF(AND(E20=1,C20&gt;0),(D20-($B$4-C20)),IF(AND(E20&gt;0,E20=2),(D20-($B$4-C20))*'A - Condition &amp; Criticality'!$E$6,IF(AND(E20&gt;0,E20=3),(D20-($B$4-C20))*'A - Condition &amp; Criticality'!$E$7,IF(AND(E20&gt;0,E20=4),(D20-($B$4-C20))*'A - Condition &amp; Criticality'!$E$8,IF(AND(E20&gt;0,E20=5),(D20-($B$4-C20))*'A - Condition &amp; Criticality'!$E$9,IF(AND(E20&gt;0,E20=6),(D20-($B$4-C20))*'A - Condition &amp; Criticality'!$E$10,IF(AND(E20&gt;0,E20=7),(D20-($B$4-C20))*'A - Condition &amp; Criticality'!$E$11,0)))))))</f>
        <v>0</v>
      </c>
      <c r="S20" s="135">
        <f>IF(AND(E20&gt;0,E20=8),(D20-($B$4-C20))*'A - Condition &amp; Criticality'!$E$12,IF(AND(E20&gt;0,E20=9),(D20-($B$4-C20))*'A - Condition &amp; Criticality'!$E$13,IF(E20=10,0,0)))</f>
        <v>0</v>
      </c>
      <c r="T20" s="136">
        <f t="shared" si="5"/>
      </c>
      <c r="U20" s="137">
        <f t="shared" si="6"/>
        <v>0</v>
      </c>
      <c r="V20" s="138">
        <f t="shared" si="7"/>
        <v>0</v>
      </c>
      <c r="W20" s="138">
        <f t="shared" si="8"/>
        <v>0</v>
      </c>
      <c r="X20" s="139">
        <f>IF($M$3&gt;=SUM(AD20:$AD$132),0,IF(Y20&gt;=AD20,0,-PMT(AE20/12,(AB20)*12,0,(AD20-Y20))/$H$1))</f>
        <v>0</v>
      </c>
      <c r="Y20" s="138" t="e">
        <f>IF(Y21&gt;AD21,(-FV(AE20,(AB20-AB21),0,(Y21-AD21)))+-FV(AE20/12,(AB20-AB21)*12,SUM($X21:X$132)*$H$1),-FV(AE20/12,(AB20-AB21)*12,SUM(X21:$X$132)*$H$1,AC20))</f>
        <v>#N/A</v>
      </c>
      <c r="Z20" s="138" t="e">
        <f>IF(AND(AD20&gt;0,SUM($AD$8:AD19)=0,Y19&gt;0),Y19,0)</f>
        <v>#N/A</v>
      </c>
      <c r="AA20" s="140" t="b">
        <f>IF(AND(X20&gt;0,SUM($X$8:X19)=0),AB20)</f>
        <v>0</v>
      </c>
      <c r="AB20" s="141">
        <f t="shared" si="9"/>
        <v>0</v>
      </c>
      <c r="AC20" s="141">
        <f>IF(AND($M$3&gt;SUM(AD21:$AD$132),$M$3&lt;SUM(AD20:$AD$132)),$M$3-SUM(AD21:$AD$132),0)</f>
        <v>0</v>
      </c>
      <c r="AD20" s="142">
        <f t="shared" si="10"/>
        <v>0</v>
      </c>
      <c r="AE20" s="143" t="e">
        <f t="shared" si="11"/>
        <v>#N/A</v>
      </c>
      <c r="AF20" s="142">
        <f aca="true" t="shared" si="40" ref="AF20:CQ20">IF(AND(NOT(AF$6=AG$6),$T20=AF$6),$V20,0)</f>
        <v>0</v>
      </c>
      <c r="AG20" s="142">
        <f t="shared" si="40"/>
        <v>0</v>
      </c>
      <c r="AH20" s="142">
        <f t="shared" si="40"/>
        <v>0</v>
      </c>
      <c r="AI20" s="142">
        <f t="shared" si="40"/>
        <v>0</v>
      </c>
      <c r="AJ20" s="142">
        <f t="shared" si="40"/>
        <v>0</v>
      </c>
      <c r="AK20" s="142">
        <f t="shared" si="40"/>
        <v>0</v>
      </c>
      <c r="AL20" s="142">
        <f t="shared" si="40"/>
        <v>0</v>
      </c>
      <c r="AM20" s="142">
        <f t="shared" si="40"/>
        <v>0</v>
      </c>
      <c r="AN20" s="142">
        <f t="shared" si="40"/>
        <v>0</v>
      </c>
      <c r="AO20" s="142">
        <f t="shared" si="40"/>
        <v>0</v>
      </c>
      <c r="AP20" s="142">
        <f t="shared" si="40"/>
        <v>0</v>
      </c>
      <c r="AQ20" s="142">
        <f t="shared" si="40"/>
        <v>0</v>
      </c>
      <c r="AR20" s="142">
        <f t="shared" si="40"/>
        <v>0</v>
      </c>
      <c r="AS20" s="142">
        <f t="shared" si="40"/>
        <v>0</v>
      </c>
      <c r="AT20" s="142">
        <f t="shared" si="40"/>
        <v>0</v>
      </c>
      <c r="AU20" s="142">
        <f t="shared" si="40"/>
        <v>0</v>
      </c>
      <c r="AV20" s="142">
        <f t="shared" si="40"/>
        <v>0</v>
      </c>
      <c r="AW20" s="142">
        <f t="shared" si="40"/>
        <v>0</v>
      </c>
      <c r="AX20" s="142">
        <f t="shared" si="40"/>
        <v>0</v>
      </c>
      <c r="AY20" s="142">
        <f t="shared" si="40"/>
        <v>0</v>
      </c>
      <c r="AZ20" s="142">
        <f t="shared" si="40"/>
        <v>0</v>
      </c>
      <c r="BA20" s="142">
        <f t="shared" si="40"/>
        <v>0</v>
      </c>
      <c r="BB20" s="142">
        <f t="shared" si="40"/>
        <v>0</v>
      </c>
      <c r="BC20" s="142">
        <f t="shared" si="40"/>
        <v>0</v>
      </c>
      <c r="BD20" s="142">
        <f t="shared" si="40"/>
        <v>0</v>
      </c>
      <c r="BE20" s="142">
        <f t="shared" si="40"/>
        <v>0</v>
      </c>
      <c r="BF20" s="142">
        <f t="shared" si="40"/>
        <v>0</v>
      </c>
      <c r="BG20" s="142">
        <f t="shared" si="40"/>
        <v>0</v>
      </c>
      <c r="BH20" s="142">
        <f t="shared" si="40"/>
        <v>0</v>
      </c>
      <c r="BI20" s="142">
        <f t="shared" si="40"/>
        <v>0</v>
      </c>
      <c r="BJ20" s="142">
        <f t="shared" si="40"/>
        <v>0</v>
      </c>
      <c r="BK20" s="142">
        <f t="shared" si="40"/>
        <v>0</v>
      </c>
      <c r="BL20" s="142">
        <f t="shared" si="40"/>
        <v>0</v>
      </c>
      <c r="BM20" s="142">
        <f t="shared" si="40"/>
        <v>0</v>
      </c>
      <c r="BN20" s="142">
        <f t="shared" si="40"/>
        <v>0</v>
      </c>
      <c r="BO20" s="142">
        <f t="shared" si="40"/>
        <v>0</v>
      </c>
      <c r="BP20" s="142">
        <f t="shared" si="40"/>
        <v>0</v>
      </c>
      <c r="BQ20" s="142">
        <f t="shared" si="40"/>
        <v>0</v>
      </c>
      <c r="BR20" s="142">
        <f t="shared" si="40"/>
        <v>0</v>
      </c>
      <c r="BS20" s="142">
        <f t="shared" si="40"/>
        <v>0</v>
      </c>
      <c r="BT20" s="142">
        <f t="shared" si="40"/>
        <v>0</v>
      </c>
      <c r="BU20" s="142">
        <f t="shared" si="40"/>
        <v>0</v>
      </c>
      <c r="BV20" s="142">
        <f t="shared" si="40"/>
        <v>0</v>
      </c>
      <c r="BW20" s="142">
        <f t="shared" si="40"/>
        <v>0</v>
      </c>
      <c r="BX20" s="142">
        <f t="shared" si="40"/>
        <v>0</v>
      </c>
      <c r="BY20" s="142">
        <f t="shared" si="40"/>
        <v>0</v>
      </c>
      <c r="BZ20" s="142">
        <f t="shared" si="40"/>
        <v>0</v>
      </c>
      <c r="CA20" s="142">
        <f t="shared" si="40"/>
        <v>0</v>
      </c>
      <c r="CB20" s="142">
        <f t="shared" si="40"/>
        <v>0</v>
      </c>
      <c r="CC20" s="142">
        <f t="shared" si="40"/>
        <v>0</v>
      </c>
      <c r="CD20" s="142">
        <f t="shared" si="40"/>
        <v>0</v>
      </c>
      <c r="CE20" s="142">
        <f t="shared" si="40"/>
        <v>0</v>
      </c>
      <c r="CF20" s="142">
        <f t="shared" si="40"/>
        <v>0</v>
      </c>
      <c r="CG20" s="142">
        <f t="shared" si="40"/>
        <v>0</v>
      </c>
      <c r="CH20" s="142">
        <f t="shared" si="40"/>
        <v>0</v>
      </c>
      <c r="CI20" s="142">
        <f t="shared" si="40"/>
        <v>0</v>
      </c>
      <c r="CJ20" s="142">
        <f t="shared" si="40"/>
        <v>0</v>
      </c>
      <c r="CK20" s="142">
        <f t="shared" si="40"/>
        <v>0</v>
      </c>
      <c r="CL20" s="142">
        <f t="shared" si="40"/>
        <v>0</v>
      </c>
      <c r="CM20" s="142">
        <f t="shared" si="40"/>
        <v>0</v>
      </c>
      <c r="CN20" s="142">
        <f t="shared" si="40"/>
        <v>0</v>
      </c>
      <c r="CO20" s="142">
        <f t="shared" si="40"/>
        <v>0</v>
      </c>
      <c r="CP20" s="142">
        <f t="shared" si="40"/>
        <v>0</v>
      </c>
      <c r="CQ20" s="142">
        <f t="shared" si="40"/>
        <v>0</v>
      </c>
      <c r="CR20" s="142">
        <f aca="true" t="shared" si="41" ref="CR20:EY20">IF(AND(NOT(CR$6=CS$6),$T20=CR$6),$V20,0)</f>
        <v>0</v>
      </c>
      <c r="CS20" s="142">
        <f t="shared" si="41"/>
        <v>0</v>
      </c>
      <c r="CT20" s="142">
        <f t="shared" si="41"/>
        <v>0</v>
      </c>
      <c r="CU20" s="142">
        <f t="shared" si="41"/>
        <v>0</v>
      </c>
      <c r="CV20" s="142">
        <f t="shared" si="41"/>
        <v>0</v>
      </c>
      <c r="CW20" s="142">
        <f t="shared" si="41"/>
        <v>0</v>
      </c>
      <c r="CX20" s="142">
        <f t="shared" si="41"/>
        <v>0</v>
      </c>
      <c r="CY20" s="142">
        <f t="shared" si="41"/>
        <v>0</v>
      </c>
      <c r="CZ20" s="142">
        <f t="shared" si="41"/>
        <v>0</v>
      </c>
      <c r="DA20" s="142">
        <f t="shared" si="41"/>
        <v>0</v>
      </c>
      <c r="DB20" s="142">
        <f t="shared" si="41"/>
        <v>0</v>
      </c>
      <c r="DC20" s="142">
        <f t="shared" si="41"/>
        <v>0</v>
      </c>
      <c r="DD20" s="142">
        <f t="shared" si="41"/>
        <v>0</v>
      </c>
      <c r="DE20" s="142">
        <f t="shared" si="41"/>
        <v>0</v>
      </c>
      <c r="DF20" s="142">
        <f t="shared" si="41"/>
        <v>0</v>
      </c>
      <c r="DG20" s="142">
        <f t="shared" si="41"/>
        <v>0</v>
      </c>
      <c r="DH20" s="142">
        <f t="shared" si="41"/>
        <v>0</v>
      </c>
      <c r="DI20" s="142">
        <f t="shared" si="41"/>
        <v>0</v>
      </c>
      <c r="DJ20" s="142">
        <f t="shared" si="41"/>
        <v>0</v>
      </c>
      <c r="DK20" s="142">
        <f t="shared" si="41"/>
        <v>0</v>
      </c>
      <c r="DL20" s="142">
        <f t="shared" si="41"/>
        <v>0</v>
      </c>
      <c r="DM20" s="142">
        <f t="shared" si="41"/>
        <v>0</v>
      </c>
      <c r="DN20" s="142">
        <f t="shared" si="41"/>
        <v>0</v>
      </c>
      <c r="DO20" s="142">
        <f t="shared" si="41"/>
        <v>0</v>
      </c>
      <c r="DP20" s="142">
        <f t="shared" si="41"/>
        <v>0</v>
      </c>
      <c r="DQ20" s="142">
        <f t="shared" si="41"/>
        <v>0</v>
      </c>
      <c r="DR20" s="142">
        <f t="shared" si="41"/>
        <v>0</v>
      </c>
      <c r="DS20" s="142">
        <f t="shared" si="41"/>
        <v>0</v>
      </c>
      <c r="DT20" s="142">
        <f t="shared" si="41"/>
        <v>0</v>
      </c>
      <c r="DU20" s="142">
        <f t="shared" si="41"/>
        <v>0</v>
      </c>
      <c r="DV20" s="142">
        <f t="shared" si="41"/>
        <v>0</v>
      </c>
      <c r="DW20" s="142">
        <f t="shared" si="41"/>
        <v>0</v>
      </c>
      <c r="DX20" s="142">
        <f t="shared" si="41"/>
        <v>0</v>
      </c>
      <c r="DY20" s="142">
        <f t="shared" si="41"/>
        <v>0</v>
      </c>
      <c r="DZ20" s="142">
        <f t="shared" si="41"/>
        <v>0</v>
      </c>
      <c r="EA20" s="142">
        <f t="shared" si="41"/>
        <v>0</v>
      </c>
      <c r="EB20" s="142">
        <f t="shared" si="41"/>
        <v>0</v>
      </c>
      <c r="EC20" s="142">
        <f t="shared" si="41"/>
        <v>0</v>
      </c>
      <c r="ED20" s="142">
        <f t="shared" si="41"/>
        <v>0</v>
      </c>
      <c r="EE20" s="142">
        <f t="shared" si="41"/>
        <v>0</v>
      </c>
      <c r="EF20" s="142">
        <f t="shared" si="41"/>
        <v>0</v>
      </c>
      <c r="EG20" s="142">
        <f t="shared" si="41"/>
        <v>0</v>
      </c>
      <c r="EH20" s="142">
        <f t="shared" si="41"/>
        <v>0</v>
      </c>
      <c r="EI20" s="142">
        <f t="shared" si="41"/>
        <v>0</v>
      </c>
      <c r="EJ20" s="142">
        <f t="shared" si="41"/>
        <v>0</v>
      </c>
      <c r="EK20" s="142">
        <f t="shared" si="41"/>
        <v>0</v>
      </c>
      <c r="EL20" s="142">
        <f t="shared" si="41"/>
        <v>0</v>
      </c>
      <c r="EM20" s="142">
        <f t="shared" si="41"/>
        <v>0</v>
      </c>
      <c r="EN20" s="142">
        <f t="shared" si="41"/>
        <v>0</v>
      </c>
      <c r="EO20" s="142">
        <f t="shared" si="41"/>
        <v>0</v>
      </c>
      <c r="EP20" s="142">
        <f t="shared" si="41"/>
        <v>0</v>
      </c>
      <c r="EQ20" s="142">
        <f t="shared" si="41"/>
        <v>0</v>
      </c>
      <c r="ER20" s="142">
        <f t="shared" si="41"/>
        <v>0</v>
      </c>
      <c r="ES20" s="142">
        <f t="shared" si="41"/>
        <v>0</v>
      </c>
      <c r="ET20" s="142">
        <f t="shared" si="41"/>
        <v>0</v>
      </c>
      <c r="EU20" s="142">
        <f t="shared" si="41"/>
        <v>0</v>
      </c>
      <c r="EV20" s="142">
        <f t="shared" si="41"/>
        <v>0</v>
      </c>
      <c r="EW20" s="142">
        <f t="shared" si="41"/>
        <v>0</v>
      </c>
      <c r="EX20" s="142">
        <f t="shared" si="41"/>
        <v>0</v>
      </c>
      <c r="EY20" s="142">
        <f t="shared" si="41"/>
        <v>0</v>
      </c>
      <c r="EZ20" s="144">
        <f t="shared" si="14"/>
        <v>0</v>
      </c>
      <c r="FA20" s="141">
        <f>IF(AND($M$3&gt;SUM(Q21:$Q$132),$G$3&lt;SUM(Q20:$Q$132)),$G$3-SUM(Q21:$Q$132),0)</f>
        <v>0</v>
      </c>
      <c r="FB20" s="120">
        <v>113</v>
      </c>
      <c r="FC20" s="145">
        <f>AR6</f>
        <v>0</v>
      </c>
      <c r="FD20" s="145">
        <f>AR133</f>
        <v>0</v>
      </c>
      <c r="FE20" s="141" t="str">
        <f t="shared" si="15"/>
        <v>x</v>
      </c>
    </row>
    <row r="21" spans="1:161" s="146" customFormat="1" ht="24.75" customHeight="1">
      <c r="A21" s="121"/>
      <c r="B21" s="121"/>
      <c r="C21" s="122"/>
      <c r="D21" s="123"/>
      <c r="E21" s="123"/>
      <c r="F21" s="124"/>
      <c r="G21" s="125">
        <f t="shared" si="2"/>
      </c>
      <c r="H21" s="126"/>
      <c r="I21" s="127">
        <f t="shared" si="23"/>
      </c>
      <c r="J21" s="128"/>
      <c r="K21" s="129"/>
      <c r="L21" s="130">
        <f t="shared" si="20"/>
      </c>
      <c r="M21" s="131"/>
      <c r="N21" s="130">
        <f t="shared" si="3"/>
      </c>
      <c r="O21" s="132"/>
      <c r="P21" s="133"/>
      <c r="Q21" s="134">
        <f t="shared" si="4"/>
      </c>
      <c r="R21" s="135">
        <f>IF(AND(E21=1,C21&gt;0),(D21-($B$4-C21)),IF(AND(E21&gt;0,E21=2),(D21-($B$4-C21))*'A - Condition &amp; Criticality'!$E$6,IF(AND(E21&gt;0,E21=3),(D21-($B$4-C21))*'A - Condition &amp; Criticality'!$E$7,IF(AND(E21&gt;0,E21=4),(D21-($B$4-C21))*'A - Condition &amp; Criticality'!$E$8,IF(AND(E21&gt;0,E21=5),(D21-($B$4-C21))*'A - Condition &amp; Criticality'!$E$9,IF(AND(E21&gt;0,E21=6),(D21-($B$4-C21))*'A - Condition &amp; Criticality'!$E$10,IF(AND(E21&gt;0,E21=7),(D21-($B$4-C21))*'A - Condition &amp; Criticality'!$E$11,0)))))))</f>
        <v>0</v>
      </c>
      <c r="S21" s="135">
        <f>IF(AND(E21&gt;0,E21=8),(D21-($B$4-C21))*'A - Condition &amp; Criticality'!$E$12,IF(AND(E21&gt;0,E21=9),(D21-($B$4-C21))*'A - Condition &amp; Criticality'!$E$13,IF(E21=10,0,0)))</f>
        <v>0</v>
      </c>
      <c r="T21" s="136">
        <f t="shared" si="5"/>
      </c>
      <c r="U21" s="137">
        <f t="shared" si="6"/>
        <v>0</v>
      </c>
      <c r="V21" s="138">
        <f t="shared" si="7"/>
        <v>0</v>
      </c>
      <c r="W21" s="138">
        <f t="shared" si="8"/>
        <v>0</v>
      </c>
      <c r="X21" s="139">
        <f>IF($M$3&gt;=SUM(AD21:$AD$132),0,IF(Y21&gt;=AD21,0,-PMT(AE21/12,(AB21)*12,0,(AD21-Y21))/$H$1))</f>
        <v>0</v>
      </c>
      <c r="Y21" s="138" t="e">
        <f>IF(Y22&gt;AD22,(-FV(AE21,(AB21-AB22),0,(Y22-AD22)))+-FV(AE21/12,(AB21-AB22)*12,SUM($X22:X$132)*$H$1),-FV(AE21/12,(AB21-AB22)*12,SUM(X22:$X$132)*$H$1,AC21))</f>
        <v>#N/A</v>
      </c>
      <c r="Z21" s="138" t="e">
        <f>IF(AND(AD21&gt;0,SUM($AD$8:AD20)=0,Y20&gt;0),Y20,0)</f>
        <v>#N/A</v>
      </c>
      <c r="AA21" s="140" t="b">
        <f>IF(AND(X21&gt;0,SUM($X$8:X20)=0),AB21)</f>
        <v>0</v>
      </c>
      <c r="AB21" s="141">
        <f t="shared" si="9"/>
        <v>0</v>
      </c>
      <c r="AC21" s="141">
        <f>IF(AND($M$3&gt;SUM(AD22:$AD$132),$M$3&lt;SUM(AD21:$AD$132)),$M$3-SUM(AD22:$AD$132),0)</f>
        <v>0</v>
      </c>
      <c r="AD21" s="142">
        <f t="shared" si="10"/>
        <v>0</v>
      </c>
      <c r="AE21" s="143" t="e">
        <f t="shared" si="11"/>
        <v>#N/A</v>
      </c>
      <c r="AF21" s="142">
        <f aca="true" t="shared" si="42" ref="AF21:CQ21">IF(AND(NOT(AF$6=AG$6),$T21=AF$6),$V21,0)</f>
        <v>0</v>
      </c>
      <c r="AG21" s="142">
        <f t="shared" si="42"/>
        <v>0</v>
      </c>
      <c r="AH21" s="142">
        <f t="shared" si="42"/>
        <v>0</v>
      </c>
      <c r="AI21" s="142">
        <f t="shared" si="42"/>
        <v>0</v>
      </c>
      <c r="AJ21" s="142">
        <f t="shared" si="42"/>
        <v>0</v>
      </c>
      <c r="AK21" s="142">
        <f t="shared" si="42"/>
        <v>0</v>
      </c>
      <c r="AL21" s="142">
        <f t="shared" si="42"/>
        <v>0</v>
      </c>
      <c r="AM21" s="142">
        <f t="shared" si="42"/>
        <v>0</v>
      </c>
      <c r="AN21" s="142">
        <f t="shared" si="42"/>
        <v>0</v>
      </c>
      <c r="AO21" s="142">
        <f t="shared" si="42"/>
        <v>0</v>
      </c>
      <c r="AP21" s="142">
        <f t="shared" si="42"/>
        <v>0</v>
      </c>
      <c r="AQ21" s="142">
        <f t="shared" si="42"/>
        <v>0</v>
      </c>
      <c r="AR21" s="142">
        <f t="shared" si="42"/>
        <v>0</v>
      </c>
      <c r="AS21" s="142">
        <f t="shared" si="42"/>
        <v>0</v>
      </c>
      <c r="AT21" s="142">
        <f t="shared" si="42"/>
        <v>0</v>
      </c>
      <c r="AU21" s="142">
        <f t="shared" si="42"/>
        <v>0</v>
      </c>
      <c r="AV21" s="142">
        <f t="shared" si="42"/>
        <v>0</v>
      </c>
      <c r="AW21" s="142">
        <f t="shared" si="42"/>
        <v>0</v>
      </c>
      <c r="AX21" s="142">
        <f t="shared" si="42"/>
        <v>0</v>
      </c>
      <c r="AY21" s="142">
        <f t="shared" si="42"/>
        <v>0</v>
      </c>
      <c r="AZ21" s="142">
        <f t="shared" si="42"/>
        <v>0</v>
      </c>
      <c r="BA21" s="142">
        <f t="shared" si="42"/>
        <v>0</v>
      </c>
      <c r="BB21" s="142">
        <f t="shared" si="42"/>
        <v>0</v>
      </c>
      <c r="BC21" s="142">
        <f t="shared" si="42"/>
        <v>0</v>
      </c>
      <c r="BD21" s="142">
        <f t="shared" si="42"/>
        <v>0</v>
      </c>
      <c r="BE21" s="142">
        <f t="shared" si="42"/>
        <v>0</v>
      </c>
      <c r="BF21" s="142">
        <f t="shared" si="42"/>
        <v>0</v>
      </c>
      <c r="BG21" s="142">
        <f t="shared" si="42"/>
        <v>0</v>
      </c>
      <c r="BH21" s="142">
        <f t="shared" si="42"/>
        <v>0</v>
      </c>
      <c r="BI21" s="142">
        <f t="shared" si="42"/>
        <v>0</v>
      </c>
      <c r="BJ21" s="142">
        <f t="shared" si="42"/>
        <v>0</v>
      </c>
      <c r="BK21" s="142">
        <f t="shared" si="42"/>
        <v>0</v>
      </c>
      <c r="BL21" s="142">
        <f t="shared" si="42"/>
        <v>0</v>
      </c>
      <c r="BM21" s="142">
        <f t="shared" si="42"/>
        <v>0</v>
      </c>
      <c r="BN21" s="142">
        <f t="shared" si="42"/>
        <v>0</v>
      </c>
      <c r="BO21" s="142">
        <f t="shared" si="42"/>
        <v>0</v>
      </c>
      <c r="BP21" s="142">
        <f t="shared" si="42"/>
        <v>0</v>
      </c>
      <c r="BQ21" s="142">
        <f t="shared" si="42"/>
        <v>0</v>
      </c>
      <c r="BR21" s="142">
        <f t="shared" si="42"/>
        <v>0</v>
      </c>
      <c r="BS21" s="142">
        <f t="shared" si="42"/>
        <v>0</v>
      </c>
      <c r="BT21" s="142">
        <f t="shared" si="42"/>
        <v>0</v>
      </c>
      <c r="BU21" s="142">
        <f t="shared" si="42"/>
        <v>0</v>
      </c>
      <c r="BV21" s="142">
        <f t="shared" si="42"/>
        <v>0</v>
      </c>
      <c r="BW21" s="142">
        <f t="shared" si="42"/>
        <v>0</v>
      </c>
      <c r="BX21" s="142">
        <f t="shared" si="42"/>
        <v>0</v>
      </c>
      <c r="BY21" s="142">
        <f t="shared" si="42"/>
        <v>0</v>
      </c>
      <c r="BZ21" s="142">
        <f t="shared" si="42"/>
        <v>0</v>
      </c>
      <c r="CA21" s="142">
        <f t="shared" si="42"/>
        <v>0</v>
      </c>
      <c r="CB21" s="142">
        <f t="shared" si="42"/>
        <v>0</v>
      </c>
      <c r="CC21" s="142">
        <f t="shared" si="42"/>
        <v>0</v>
      </c>
      <c r="CD21" s="142">
        <f t="shared" si="42"/>
        <v>0</v>
      </c>
      <c r="CE21" s="142">
        <f t="shared" si="42"/>
        <v>0</v>
      </c>
      <c r="CF21" s="142">
        <f t="shared" si="42"/>
        <v>0</v>
      </c>
      <c r="CG21" s="142">
        <f t="shared" si="42"/>
        <v>0</v>
      </c>
      <c r="CH21" s="142">
        <f t="shared" si="42"/>
        <v>0</v>
      </c>
      <c r="CI21" s="142">
        <f t="shared" si="42"/>
        <v>0</v>
      </c>
      <c r="CJ21" s="142">
        <f t="shared" si="42"/>
        <v>0</v>
      </c>
      <c r="CK21" s="142">
        <f t="shared" si="42"/>
        <v>0</v>
      </c>
      <c r="CL21" s="142">
        <f t="shared" si="42"/>
        <v>0</v>
      </c>
      <c r="CM21" s="142">
        <f t="shared" si="42"/>
        <v>0</v>
      </c>
      <c r="CN21" s="142">
        <f t="shared" si="42"/>
        <v>0</v>
      </c>
      <c r="CO21" s="142">
        <f t="shared" si="42"/>
        <v>0</v>
      </c>
      <c r="CP21" s="142">
        <f t="shared" si="42"/>
        <v>0</v>
      </c>
      <c r="CQ21" s="142">
        <f t="shared" si="42"/>
        <v>0</v>
      </c>
      <c r="CR21" s="142">
        <f aca="true" t="shared" si="43" ref="CR21:EY21">IF(AND(NOT(CR$6=CS$6),$T21=CR$6),$V21,0)</f>
        <v>0</v>
      </c>
      <c r="CS21" s="142">
        <f t="shared" si="43"/>
        <v>0</v>
      </c>
      <c r="CT21" s="142">
        <f t="shared" si="43"/>
        <v>0</v>
      </c>
      <c r="CU21" s="142">
        <f t="shared" si="43"/>
        <v>0</v>
      </c>
      <c r="CV21" s="142">
        <f t="shared" si="43"/>
        <v>0</v>
      </c>
      <c r="CW21" s="142">
        <f t="shared" si="43"/>
        <v>0</v>
      </c>
      <c r="CX21" s="142">
        <f t="shared" si="43"/>
        <v>0</v>
      </c>
      <c r="CY21" s="142">
        <f t="shared" si="43"/>
        <v>0</v>
      </c>
      <c r="CZ21" s="142">
        <f t="shared" si="43"/>
        <v>0</v>
      </c>
      <c r="DA21" s="142">
        <f t="shared" si="43"/>
        <v>0</v>
      </c>
      <c r="DB21" s="142">
        <f t="shared" si="43"/>
        <v>0</v>
      </c>
      <c r="DC21" s="142">
        <f t="shared" si="43"/>
        <v>0</v>
      </c>
      <c r="DD21" s="142">
        <f t="shared" si="43"/>
        <v>0</v>
      </c>
      <c r="DE21" s="142">
        <f t="shared" si="43"/>
        <v>0</v>
      </c>
      <c r="DF21" s="142">
        <f t="shared" si="43"/>
        <v>0</v>
      </c>
      <c r="DG21" s="142">
        <f t="shared" si="43"/>
        <v>0</v>
      </c>
      <c r="DH21" s="142">
        <f t="shared" si="43"/>
        <v>0</v>
      </c>
      <c r="DI21" s="142">
        <f t="shared" si="43"/>
        <v>0</v>
      </c>
      <c r="DJ21" s="142">
        <f t="shared" si="43"/>
        <v>0</v>
      </c>
      <c r="DK21" s="142">
        <f t="shared" si="43"/>
        <v>0</v>
      </c>
      <c r="DL21" s="142">
        <f t="shared" si="43"/>
        <v>0</v>
      </c>
      <c r="DM21" s="142">
        <f t="shared" si="43"/>
        <v>0</v>
      </c>
      <c r="DN21" s="142">
        <f t="shared" si="43"/>
        <v>0</v>
      </c>
      <c r="DO21" s="142">
        <f t="shared" si="43"/>
        <v>0</v>
      </c>
      <c r="DP21" s="142">
        <f t="shared" si="43"/>
        <v>0</v>
      </c>
      <c r="DQ21" s="142">
        <f t="shared" si="43"/>
        <v>0</v>
      </c>
      <c r="DR21" s="142">
        <f t="shared" si="43"/>
        <v>0</v>
      </c>
      <c r="DS21" s="142">
        <f t="shared" si="43"/>
        <v>0</v>
      </c>
      <c r="DT21" s="142">
        <f t="shared" si="43"/>
        <v>0</v>
      </c>
      <c r="DU21" s="142">
        <f t="shared" si="43"/>
        <v>0</v>
      </c>
      <c r="DV21" s="142">
        <f t="shared" si="43"/>
        <v>0</v>
      </c>
      <c r="DW21" s="142">
        <f t="shared" si="43"/>
        <v>0</v>
      </c>
      <c r="DX21" s="142">
        <f t="shared" si="43"/>
        <v>0</v>
      </c>
      <c r="DY21" s="142">
        <f t="shared" si="43"/>
        <v>0</v>
      </c>
      <c r="DZ21" s="142">
        <f t="shared" si="43"/>
        <v>0</v>
      </c>
      <c r="EA21" s="142">
        <f t="shared" si="43"/>
        <v>0</v>
      </c>
      <c r="EB21" s="142">
        <f t="shared" si="43"/>
        <v>0</v>
      </c>
      <c r="EC21" s="142">
        <f t="shared" si="43"/>
        <v>0</v>
      </c>
      <c r="ED21" s="142">
        <f t="shared" si="43"/>
        <v>0</v>
      </c>
      <c r="EE21" s="142">
        <f t="shared" si="43"/>
        <v>0</v>
      </c>
      <c r="EF21" s="142">
        <f t="shared" si="43"/>
        <v>0</v>
      </c>
      <c r="EG21" s="142">
        <f t="shared" si="43"/>
        <v>0</v>
      </c>
      <c r="EH21" s="142">
        <f t="shared" si="43"/>
        <v>0</v>
      </c>
      <c r="EI21" s="142">
        <f t="shared" si="43"/>
        <v>0</v>
      </c>
      <c r="EJ21" s="142">
        <f t="shared" si="43"/>
        <v>0</v>
      </c>
      <c r="EK21" s="142">
        <f t="shared" si="43"/>
        <v>0</v>
      </c>
      <c r="EL21" s="142">
        <f t="shared" si="43"/>
        <v>0</v>
      </c>
      <c r="EM21" s="142">
        <f t="shared" si="43"/>
        <v>0</v>
      </c>
      <c r="EN21" s="142">
        <f t="shared" si="43"/>
        <v>0</v>
      </c>
      <c r="EO21" s="142">
        <f t="shared" si="43"/>
        <v>0</v>
      </c>
      <c r="EP21" s="142">
        <f t="shared" si="43"/>
        <v>0</v>
      </c>
      <c r="EQ21" s="142">
        <f t="shared" si="43"/>
        <v>0</v>
      </c>
      <c r="ER21" s="142">
        <f t="shared" si="43"/>
        <v>0</v>
      </c>
      <c r="ES21" s="142">
        <f t="shared" si="43"/>
        <v>0</v>
      </c>
      <c r="ET21" s="142">
        <f t="shared" si="43"/>
        <v>0</v>
      </c>
      <c r="EU21" s="142">
        <f t="shared" si="43"/>
        <v>0</v>
      </c>
      <c r="EV21" s="142">
        <f t="shared" si="43"/>
        <v>0</v>
      </c>
      <c r="EW21" s="142">
        <f t="shared" si="43"/>
        <v>0</v>
      </c>
      <c r="EX21" s="142">
        <f t="shared" si="43"/>
        <v>0</v>
      </c>
      <c r="EY21" s="142">
        <f t="shared" si="43"/>
        <v>0</v>
      </c>
      <c r="EZ21" s="144">
        <f t="shared" si="14"/>
        <v>0</v>
      </c>
      <c r="FA21" s="141">
        <f>IF(AND($M$3&gt;SUM(Q22:$Q$132),$G$3&lt;SUM(Q21:$Q$132)),$G$3-SUM(Q22:$Q$132),0)</f>
        <v>0</v>
      </c>
      <c r="FB21" s="120">
        <v>112</v>
      </c>
      <c r="FC21" s="145">
        <f>AS6</f>
        <v>0</v>
      </c>
      <c r="FD21" s="145">
        <f>AS133</f>
        <v>0</v>
      </c>
      <c r="FE21" s="141" t="str">
        <f t="shared" si="15"/>
        <v>x</v>
      </c>
    </row>
    <row r="22" spans="1:161" s="146" customFormat="1" ht="24.75" customHeight="1">
      <c r="A22" s="121"/>
      <c r="B22" s="121"/>
      <c r="C22" s="122"/>
      <c r="D22" s="123"/>
      <c r="E22" s="123"/>
      <c r="F22" s="124"/>
      <c r="G22" s="125">
        <f t="shared" si="2"/>
      </c>
      <c r="H22" s="126"/>
      <c r="I22" s="127">
        <f t="shared" si="23"/>
      </c>
      <c r="J22" s="128"/>
      <c r="K22" s="129"/>
      <c r="L22" s="130">
        <f t="shared" si="20"/>
      </c>
      <c r="M22" s="131"/>
      <c r="N22" s="130">
        <f t="shared" si="3"/>
      </c>
      <c r="O22" s="132"/>
      <c r="P22" s="133"/>
      <c r="Q22" s="134">
        <f t="shared" si="4"/>
      </c>
      <c r="R22" s="135">
        <f>IF(AND(E22=1,C22&gt;0),(D22-($B$4-C22)),IF(AND(E22&gt;0,E22=2),(D22-($B$4-C22))*'A - Condition &amp; Criticality'!$E$6,IF(AND(E22&gt;0,E22=3),(D22-($B$4-C22))*'A - Condition &amp; Criticality'!$E$7,IF(AND(E22&gt;0,E22=4),(D22-($B$4-C22))*'A - Condition &amp; Criticality'!$E$8,IF(AND(E22&gt;0,E22=5),(D22-($B$4-C22))*'A - Condition &amp; Criticality'!$E$9,IF(AND(E22&gt;0,E22=6),(D22-($B$4-C22))*'A - Condition &amp; Criticality'!$E$10,IF(AND(E22&gt;0,E22=7),(D22-($B$4-C22))*'A - Condition &amp; Criticality'!$E$11,0)))))))</f>
        <v>0</v>
      </c>
      <c r="S22" s="135">
        <f>IF(AND(E22&gt;0,E22=8),(D22-($B$4-C22))*'A - Condition &amp; Criticality'!$E$12,IF(AND(E22&gt;0,E22=9),(D22-($B$4-C22))*'A - Condition &amp; Criticality'!$E$13,IF(E22=10,0,0)))</f>
        <v>0</v>
      </c>
      <c r="T22" s="136">
        <f t="shared" si="5"/>
      </c>
      <c r="U22" s="137">
        <f t="shared" si="6"/>
        <v>0</v>
      </c>
      <c r="V22" s="138">
        <f t="shared" si="7"/>
        <v>0</v>
      </c>
      <c r="W22" s="138">
        <f t="shared" si="8"/>
        <v>0</v>
      </c>
      <c r="X22" s="139">
        <f>IF($M$3&gt;=SUM(AD22:$AD$132),0,IF(Y22&gt;=AD22,0,-PMT(AE22/12,(AB22)*12,0,(AD22-Y22))/$H$1))</f>
        <v>0</v>
      </c>
      <c r="Y22" s="138" t="e">
        <f>IF(Y23&gt;AD23,(-FV(AE22,(AB22-AB23),0,(Y23-AD23)))+-FV(AE22/12,(AB22-AB23)*12,SUM($X23:X$132)*$H$1),-FV(AE22/12,(AB22-AB23)*12,SUM(X23:$X$132)*$H$1,AC22))</f>
        <v>#N/A</v>
      </c>
      <c r="Z22" s="138" t="e">
        <f>IF(AND(AD22&gt;0,SUM($AD$8:AD21)=0,Y21&gt;0),Y21,0)</f>
        <v>#N/A</v>
      </c>
      <c r="AA22" s="140" t="b">
        <f>IF(AND(X22&gt;0,SUM($X$8:X21)=0),AB22)</f>
        <v>0</v>
      </c>
      <c r="AB22" s="141">
        <f t="shared" si="9"/>
        <v>0</v>
      </c>
      <c r="AC22" s="141">
        <f>IF(AND($M$3&gt;SUM(AD23:$AD$132),$M$3&lt;SUM(AD22:$AD$132)),$M$3-SUM(AD23:$AD$132),0)</f>
        <v>0</v>
      </c>
      <c r="AD22" s="142">
        <f t="shared" si="10"/>
        <v>0</v>
      </c>
      <c r="AE22" s="143" t="e">
        <f t="shared" si="11"/>
        <v>#N/A</v>
      </c>
      <c r="AF22" s="142">
        <f aca="true" t="shared" si="44" ref="AF22:CQ22">IF(AND(NOT(AF$6=AG$6),$T22=AF$6),$V22,0)</f>
        <v>0</v>
      </c>
      <c r="AG22" s="142">
        <f t="shared" si="44"/>
        <v>0</v>
      </c>
      <c r="AH22" s="142">
        <f t="shared" si="44"/>
        <v>0</v>
      </c>
      <c r="AI22" s="142">
        <f t="shared" si="44"/>
        <v>0</v>
      </c>
      <c r="AJ22" s="142">
        <f t="shared" si="44"/>
        <v>0</v>
      </c>
      <c r="AK22" s="142">
        <f t="shared" si="44"/>
        <v>0</v>
      </c>
      <c r="AL22" s="142">
        <f t="shared" si="44"/>
        <v>0</v>
      </c>
      <c r="AM22" s="142">
        <f t="shared" si="44"/>
        <v>0</v>
      </c>
      <c r="AN22" s="142">
        <f t="shared" si="44"/>
        <v>0</v>
      </c>
      <c r="AO22" s="142">
        <f t="shared" si="44"/>
        <v>0</v>
      </c>
      <c r="AP22" s="142">
        <f t="shared" si="44"/>
        <v>0</v>
      </c>
      <c r="AQ22" s="142">
        <f t="shared" si="44"/>
        <v>0</v>
      </c>
      <c r="AR22" s="142">
        <f t="shared" si="44"/>
        <v>0</v>
      </c>
      <c r="AS22" s="142">
        <f t="shared" si="44"/>
        <v>0</v>
      </c>
      <c r="AT22" s="142">
        <f t="shared" si="44"/>
        <v>0</v>
      </c>
      <c r="AU22" s="142">
        <f t="shared" si="44"/>
        <v>0</v>
      </c>
      <c r="AV22" s="142">
        <f t="shared" si="44"/>
        <v>0</v>
      </c>
      <c r="AW22" s="142">
        <f t="shared" si="44"/>
        <v>0</v>
      </c>
      <c r="AX22" s="142">
        <f t="shared" si="44"/>
        <v>0</v>
      </c>
      <c r="AY22" s="142">
        <f t="shared" si="44"/>
        <v>0</v>
      </c>
      <c r="AZ22" s="142">
        <f t="shared" si="44"/>
        <v>0</v>
      </c>
      <c r="BA22" s="142">
        <f t="shared" si="44"/>
        <v>0</v>
      </c>
      <c r="BB22" s="142">
        <f t="shared" si="44"/>
        <v>0</v>
      </c>
      <c r="BC22" s="142">
        <f t="shared" si="44"/>
        <v>0</v>
      </c>
      <c r="BD22" s="142">
        <f t="shared" si="44"/>
        <v>0</v>
      </c>
      <c r="BE22" s="142">
        <f t="shared" si="44"/>
        <v>0</v>
      </c>
      <c r="BF22" s="142">
        <f t="shared" si="44"/>
        <v>0</v>
      </c>
      <c r="BG22" s="142">
        <f t="shared" si="44"/>
        <v>0</v>
      </c>
      <c r="BH22" s="142">
        <f t="shared" si="44"/>
        <v>0</v>
      </c>
      <c r="BI22" s="142">
        <f t="shared" si="44"/>
        <v>0</v>
      </c>
      <c r="BJ22" s="142">
        <f t="shared" si="44"/>
        <v>0</v>
      </c>
      <c r="BK22" s="142">
        <f t="shared" si="44"/>
        <v>0</v>
      </c>
      <c r="BL22" s="142">
        <f t="shared" si="44"/>
        <v>0</v>
      </c>
      <c r="BM22" s="142">
        <f t="shared" si="44"/>
        <v>0</v>
      </c>
      <c r="BN22" s="142">
        <f t="shared" si="44"/>
        <v>0</v>
      </c>
      <c r="BO22" s="142">
        <f t="shared" si="44"/>
        <v>0</v>
      </c>
      <c r="BP22" s="142">
        <f t="shared" si="44"/>
        <v>0</v>
      </c>
      <c r="BQ22" s="142">
        <f t="shared" si="44"/>
        <v>0</v>
      </c>
      <c r="BR22" s="142">
        <f t="shared" si="44"/>
        <v>0</v>
      </c>
      <c r="BS22" s="142">
        <f t="shared" si="44"/>
        <v>0</v>
      </c>
      <c r="BT22" s="142">
        <f t="shared" si="44"/>
        <v>0</v>
      </c>
      <c r="BU22" s="142">
        <f t="shared" si="44"/>
        <v>0</v>
      </c>
      <c r="BV22" s="142">
        <f t="shared" si="44"/>
        <v>0</v>
      </c>
      <c r="BW22" s="142">
        <f t="shared" si="44"/>
        <v>0</v>
      </c>
      <c r="BX22" s="142">
        <f t="shared" si="44"/>
        <v>0</v>
      </c>
      <c r="BY22" s="142">
        <f t="shared" si="44"/>
        <v>0</v>
      </c>
      <c r="BZ22" s="142">
        <f t="shared" si="44"/>
        <v>0</v>
      </c>
      <c r="CA22" s="142">
        <f t="shared" si="44"/>
        <v>0</v>
      </c>
      <c r="CB22" s="142">
        <f t="shared" si="44"/>
        <v>0</v>
      </c>
      <c r="CC22" s="142">
        <f t="shared" si="44"/>
        <v>0</v>
      </c>
      <c r="CD22" s="142">
        <f t="shared" si="44"/>
        <v>0</v>
      </c>
      <c r="CE22" s="142">
        <f t="shared" si="44"/>
        <v>0</v>
      </c>
      <c r="CF22" s="142">
        <f t="shared" si="44"/>
        <v>0</v>
      </c>
      <c r="CG22" s="142">
        <f t="shared" si="44"/>
        <v>0</v>
      </c>
      <c r="CH22" s="142">
        <f t="shared" si="44"/>
        <v>0</v>
      </c>
      <c r="CI22" s="142">
        <f t="shared" si="44"/>
        <v>0</v>
      </c>
      <c r="CJ22" s="142">
        <f t="shared" si="44"/>
        <v>0</v>
      </c>
      <c r="CK22" s="142">
        <f t="shared" si="44"/>
        <v>0</v>
      </c>
      <c r="CL22" s="142">
        <f t="shared" si="44"/>
        <v>0</v>
      </c>
      <c r="CM22" s="142">
        <f t="shared" si="44"/>
        <v>0</v>
      </c>
      <c r="CN22" s="142">
        <f t="shared" si="44"/>
        <v>0</v>
      </c>
      <c r="CO22" s="142">
        <f t="shared" si="44"/>
        <v>0</v>
      </c>
      <c r="CP22" s="142">
        <f t="shared" si="44"/>
        <v>0</v>
      </c>
      <c r="CQ22" s="142">
        <f t="shared" si="44"/>
        <v>0</v>
      </c>
      <c r="CR22" s="142">
        <f aca="true" t="shared" si="45" ref="CR22:EY22">IF(AND(NOT(CR$6=CS$6),$T22=CR$6),$V22,0)</f>
        <v>0</v>
      </c>
      <c r="CS22" s="142">
        <f t="shared" si="45"/>
        <v>0</v>
      </c>
      <c r="CT22" s="142">
        <f t="shared" si="45"/>
        <v>0</v>
      </c>
      <c r="CU22" s="142">
        <f t="shared" si="45"/>
        <v>0</v>
      </c>
      <c r="CV22" s="142">
        <f t="shared" si="45"/>
        <v>0</v>
      </c>
      <c r="CW22" s="142">
        <f t="shared" si="45"/>
        <v>0</v>
      </c>
      <c r="CX22" s="142">
        <f t="shared" si="45"/>
        <v>0</v>
      </c>
      <c r="CY22" s="142">
        <f t="shared" si="45"/>
        <v>0</v>
      </c>
      <c r="CZ22" s="142">
        <f t="shared" si="45"/>
        <v>0</v>
      </c>
      <c r="DA22" s="142">
        <f t="shared" si="45"/>
        <v>0</v>
      </c>
      <c r="DB22" s="142">
        <f t="shared" si="45"/>
        <v>0</v>
      </c>
      <c r="DC22" s="142">
        <f t="shared" si="45"/>
        <v>0</v>
      </c>
      <c r="DD22" s="142">
        <f t="shared" si="45"/>
        <v>0</v>
      </c>
      <c r="DE22" s="142">
        <f t="shared" si="45"/>
        <v>0</v>
      </c>
      <c r="DF22" s="142">
        <f t="shared" si="45"/>
        <v>0</v>
      </c>
      <c r="DG22" s="142">
        <f t="shared" si="45"/>
        <v>0</v>
      </c>
      <c r="DH22" s="142">
        <f t="shared" si="45"/>
        <v>0</v>
      </c>
      <c r="DI22" s="142">
        <f t="shared" si="45"/>
        <v>0</v>
      </c>
      <c r="DJ22" s="142">
        <f t="shared" si="45"/>
        <v>0</v>
      </c>
      <c r="DK22" s="142">
        <f t="shared" si="45"/>
        <v>0</v>
      </c>
      <c r="DL22" s="142">
        <f t="shared" si="45"/>
        <v>0</v>
      </c>
      <c r="DM22" s="142">
        <f t="shared" si="45"/>
        <v>0</v>
      </c>
      <c r="DN22" s="142">
        <f t="shared" si="45"/>
        <v>0</v>
      </c>
      <c r="DO22" s="142">
        <f t="shared" si="45"/>
        <v>0</v>
      </c>
      <c r="DP22" s="142">
        <f t="shared" si="45"/>
        <v>0</v>
      </c>
      <c r="DQ22" s="142">
        <f t="shared" si="45"/>
        <v>0</v>
      </c>
      <c r="DR22" s="142">
        <f t="shared" si="45"/>
        <v>0</v>
      </c>
      <c r="DS22" s="142">
        <f t="shared" si="45"/>
        <v>0</v>
      </c>
      <c r="DT22" s="142">
        <f t="shared" si="45"/>
        <v>0</v>
      </c>
      <c r="DU22" s="142">
        <f t="shared" si="45"/>
        <v>0</v>
      </c>
      <c r="DV22" s="142">
        <f t="shared" si="45"/>
        <v>0</v>
      </c>
      <c r="DW22" s="142">
        <f t="shared" si="45"/>
        <v>0</v>
      </c>
      <c r="DX22" s="142">
        <f t="shared" si="45"/>
        <v>0</v>
      </c>
      <c r="DY22" s="142">
        <f t="shared" si="45"/>
        <v>0</v>
      </c>
      <c r="DZ22" s="142">
        <f t="shared" si="45"/>
        <v>0</v>
      </c>
      <c r="EA22" s="142">
        <f t="shared" si="45"/>
        <v>0</v>
      </c>
      <c r="EB22" s="142">
        <f t="shared" si="45"/>
        <v>0</v>
      </c>
      <c r="EC22" s="142">
        <f t="shared" si="45"/>
        <v>0</v>
      </c>
      <c r="ED22" s="142">
        <f t="shared" si="45"/>
        <v>0</v>
      </c>
      <c r="EE22" s="142">
        <f t="shared" si="45"/>
        <v>0</v>
      </c>
      <c r="EF22" s="142">
        <f t="shared" si="45"/>
        <v>0</v>
      </c>
      <c r="EG22" s="142">
        <f t="shared" si="45"/>
        <v>0</v>
      </c>
      <c r="EH22" s="142">
        <f t="shared" si="45"/>
        <v>0</v>
      </c>
      <c r="EI22" s="142">
        <f t="shared" si="45"/>
        <v>0</v>
      </c>
      <c r="EJ22" s="142">
        <f t="shared" si="45"/>
        <v>0</v>
      </c>
      <c r="EK22" s="142">
        <f t="shared" si="45"/>
        <v>0</v>
      </c>
      <c r="EL22" s="142">
        <f t="shared" si="45"/>
        <v>0</v>
      </c>
      <c r="EM22" s="142">
        <f t="shared" si="45"/>
        <v>0</v>
      </c>
      <c r="EN22" s="142">
        <f t="shared" si="45"/>
        <v>0</v>
      </c>
      <c r="EO22" s="142">
        <f t="shared" si="45"/>
        <v>0</v>
      </c>
      <c r="EP22" s="142">
        <f t="shared" si="45"/>
        <v>0</v>
      </c>
      <c r="EQ22" s="142">
        <f t="shared" si="45"/>
        <v>0</v>
      </c>
      <c r="ER22" s="142">
        <f t="shared" si="45"/>
        <v>0</v>
      </c>
      <c r="ES22" s="142">
        <f t="shared" si="45"/>
        <v>0</v>
      </c>
      <c r="ET22" s="142">
        <f t="shared" si="45"/>
        <v>0</v>
      </c>
      <c r="EU22" s="142">
        <f t="shared" si="45"/>
        <v>0</v>
      </c>
      <c r="EV22" s="142">
        <f t="shared" si="45"/>
        <v>0</v>
      </c>
      <c r="EW22" s="142">
        <f t="shared" si="45"/>
        <v>0</v>
      </c>
      <c r="EX22" s="142">
        <f t="shared" si="45"/>
        <v>0</v>
      </c>
      <c r="EY22" s="142">
        <f t="shared" si="45"/>
        <v>0</v>
      </c>
      <c r="EZ22" s="144">
        <f t="shared" si="14"/>
        <v>0</v>
      </c>
      <c r="FA22" s="141">
        <f>IF(AND($M$3&gt;SUM(Q23:$Q$132),$G$3&lt;SUM(Q22:$Q$132)),$G$3-SUM(Q23:$Q$132),0)</f>
        <v>0</v>
      </c>
      <c r="FB22" s="120">
        <v>111</v>
      </c>
      <c r="FC22" s="145">
        <f>AT6</f>
        <v>0</v>
      </c>
      <c r="FD22" s="145">
        <f>AT133</f>
        <v>0</v>
      </c>
      <c r="FE22" s="141" t="str">
        <f t="shared" si="15"/>
        <v>x</v>
      </c>
    </row>
    <row r="23" spans="1:161" s="146" customFormat="1" ht="24.75" customHeight="1">
      <c r="A23" s="121"/>
      <c r="B23" s="121"/>
      <c r="C23" s="122"/>
      <c r="D23" s="123"/>
      <c r="E23" s="123"/>
      <c r="F23" s="124"/>
      <c r="G23" s="125">
        <f t="shared" si="2"/>
      </c>
      <c r="H23" s="126"/>
      <c r="I23" s="127">
        <f t="shared" si="23"/>
      </c>
      <c r="J23" s="128"/>
      <c r="K23" s="129"/>
      <c r="L23" s="130">
        <f t="shared" si="20"/>
      </c>
      <c r="M23" s="131"/>
      <c r="N23" s="130">
        <f t="shared" si="3"/>
      </c>
      <c r="O23" s="132"/>
      <c r="P23" s="133"/>
      <c r="Q23" s="134">
        <f t="shared" si="4"/>
      </c>
      <c r="R23" s="135">
        <f>IF(AND(E23=1,C23&gt;0),(D23-($B$4-C23)),IF(AND(E23&gt;0,E23=2),(D23-($B$4-C23))*'A - Condition &amp; Criticality'!$E$6,IF(AND(E23&gt;0,E23=3),(D23-($B$4-C23))*'A - Condition &amp; Criticality'!$E$7,IF(AND(E23&gt;0,E23=4),(D23-($B$4-C23))*'A - Condition &amp; Criticality'!$E$8,IF(AND(E23&gt;0,E23=5),(D23-($B$4-C23))*'A - Condition &amp; Criticality'!$E$9,IF(AND(E23&gt;0,E23=6),(D23-($B$4-C23))*'A - Condition &amp; Criticality'!$E$10,IF(AND(E23&gt;0,E23=7),(D23-($B$4-C23))*'A - Condition &amp; Criticality'!$E$11,0)))))))</f>
        <v>0</v>
      </c>
      <c r="S23" s="135">
        <f>IF(AND(E23&gt;0,E23=8),(D23-($B$4-C23))*'A - Condition &amp; Criticality'!$E$12,IF(AND(E23&gt;0,E23=9),(D23-($B$4-C23))*'A - Condition &amp; Criticality'!$E$13,IF(E23=10,0,0)))</f>
        <v>0</v>
      </c>
      <c r="T23" s="136">
        <f t="shared" si="5"/>
      </c>
      <c r="U23" s="137">
        <f t="shared" si="6"/>
        <v>0</v>
      </c>
      <c r="V23" s="138">
        <f t="shared" si="7"/>
        <v>0</v>
      </c>
      <c r="W23" s="138">
        <f t="shared" si="8"/>
        <v>0</v>
      </c>
      <c r="X23" s="139">
        <f>IF($M$3&gt;=SUM(AD23:$AD$132),0,IF(Y23&gt;=AD23,0,-PMT(AE23/12,(AB23)*12,0,(AD23-Y23))/$H$1))</f>
        <v>0</v>
      </c>
      <c r="Y23" s="138" t="e">
        <f>IF(Y24&gt;AD24,(-FV(AE23,(AB23-AB24),0,(Y24-AD24)))+-FV(AE23/12,(AB23-AB24)*12,SUM($X24:X$132)*$H$1),-FV(AE23/12,(AB23-AB24)*12,SUM(X24:$X$132)*$H$1,AC23))</f>
        <v>#N/A</v>
      </c>
      <c r="Z23" s="138" t="e">
        <f>IF(AND(AD23&gt;0,SUM($AD$8:AD22)=0,Y22&gt;0),Y22,0)</f>
        <v>#N/A</v>
      </c>
      <c r="AA23" s="140" t="b">
        <f>IF(AND(X23&gt;0,SUM($X$8:X22)=0),AB23)</f>
        <v>0</v>
      </c>
      <c r="AB23" s="141">
        <f t="shared" si="9"/>
        <v>0</v>
      </c>
      <c r="AC23" s="141">
        <f>IF(AND($M$3&gt;SUM(AD24:$AD$132),$M$3&lt;SUM(AD23:$AD$132)),$M$3-SUM(AD24:$AD$132),0)</f>
        <v>0</v>
      </c>
      <c r="AD23" s="142">
        <f t="shared" si="10"/>
        <v>0</v>
      </c>
      <c r="AE23" s="143" t="e">
        <f t="shared" si="11"/>
        <v>#N/A</v>
      </c>
      <c r="AF23" s="142">
        <f aca="true" t="shared" si="46" ref="AF23:CQ23">IF(AND(NOT(AF$6=AG$6),$T23=AF$6),$V23,0)</f>
        <v>0</v>
      </c>
      <c r="AG23" s="142">
        <f t="shared" si="46"/>
        <v>0</v>
      </c>
      <c r="AH23" s="142">
        <f t="shared" si="46"/>
        <v>0</v>
      </c>
      <c r="AI23" s="142">
        <f t="shared" si="46"/>
        <v>0</v>
      </c>
      <c r="AJ23" s="142">
        <f t="shared" si="46"/>
        <v>0</v>
      </c>
      <c r="AK23" s="142">
        <f t="shared" si="46"/>
        <v>0</v>
      </c>
      <c r="AL23" s="142">
        <f t="shared" si="46"/>
        <v>0</v>
      </c>
      <c r="AM23" s="142">
        <f t="shared" si="46"/>
        <v>0</v>
      </c>
      <c r="AN23" s="142">
        <f t="shared" si="46"/>
        <v>0</v>
      </c>
      <c r="AO23" s="142">
        <f t="shared" si="46"/>
        <v>0</v>
      </c>
      <c r="AP23" s="142">
        <f t="shared" si="46"/>
        <v>0</v>
      </c>
      <c r="AQ23" s="142">
        <f t="shared" si="46"/>
        <v>0</v>
      </c>
      <c r="AR23" s="142">
        <f t="shared" si="46"/>
        <v>0</v>
      </c>
      <c r="AS23" s="142">
        <f t="shared" si="46"/>
        <v>0</v>
      </c>
      <c r="AT23" s="142">
        <f t="shared" si="46"/>
        <v>0</v>
      </c>
      <c r="AU23" s="142">
        <f t="shared" si="46"/>
        <v>0</v>
      </c>
      <c r="AV23" s="142">
        <f t="shared" si="46"/>
        <v>0</v>
      </c>
      <c r="AW23" s="142">
        <f t="shared" si="46"/>
        <v>0</v>
      </c>
      <c r="AX23" s="142">
        <f t="shared" si="46"/>
        <v>0</v>
      </c>
      <c r="AY23" s="142">
        <f t="shared" si="46"/>
        <v>0</v>
      </c>
      <c r="AZ23" s="142">
        <f t="shared" si="46"/>
        <v>0</v>
      </c>
      <c r="BA23" s="142">
        <f t="shared" si="46"/>
        <v>0</v>
      </c>
      <c r="BB23" s="142">
        <f t="shared" si="46"/>
        <v>0</v>
      </c>
      <c r="BC23" s="142">
        <f t="shared" si="46"/>
        <v>0</v>
      </c>
      <c r="BD23" s="142">
        <f t="shared" si="46"/>
        <v>0</v>
      </c>
      <c r="BE23" s="142">
        <f t="shared" si="46"/>
        <v>0</v>
      </c>
      <c r="BF23" s="142">
        <f t="shared" si="46"/>
        <v>0</v>
      </c>
      <c r="BG23" s="142">
        <f t="shared" si="46"/>
        <v>0</v>
      </c>
      <c r="BH23" s="142">
        <f t="shared" si="46"/>
        <v>0</v>
      </c>
      <c r="BI23" s="142">
        <f t="shared" si="46"/>
        <v>0</v>
      </c>
      <c r="BJ23" s="142">
        <f t="shared" si="46"/>
        <v>0</v>
      </c>
      <c r="BK23" s="142">
        <f t="shared" si="46"/>
        <v>0</v>
      </c>
      <c r="BL23" s="142">
        <f t="shared" si="46"/>
        <v>0</v>
      </c>
      <c r="BM23" s="142">
        <f t="shared" si="46"/>
        <v>0</v>
      </c>
      <c r="BN23" s="142">
        <f t="shared" si="46"/>
        <v>0</v>
      </c>
      <c r="BO23" s="142">
        <f t="shared" si="46"/>
        <v>0</v>
      </c>
      <c r="BP23" s="142">
        <f t="shared" si="46"/>
        <v>0</v>
      </c>
      <c r="BQ23" s="142">
        <f t="shared" si="46"/>
        <v>0</v>
      </c>
      <c r="BR23" s="142">
        <f t="shared" si="46"/>
        <v>0</v>
      </c>
      <c r="BS23" s="142">
        <f t="shared" si="46"/>
        <v>0</v>
      </c>
      <c r="BT23" s="142">
        <f t="shared" si="46"/>
        <v>0</v>
      </c>
      <c r="BU23" s="142">
        <f t="shared" si="46"/>
        <v>0</v>
      </c>
      <c r="BV23" s="142">
        <f t="shared" si="46"/>
        <v>0</v>
      </c>
      <c r="BW23" s="142">
        <f t="shared" si="46"/>
        <v>0</v>
      </c>
      <c r="BX23" s="142">
        <f t="shared" si="46"/>
        <v>0</v>
      </c>
      <c r="BY23" s="142">
        <f t="shared" si="46"/>
        <v>0</v>
      </c>
      <c r="BZ23" s="142">
        <f t="shared" si="46"/>
        <v>0</v>
      </c>
      <c r="CA23" s="142">
        <f t="shared" si="46"/>
        <v>0</v>
      </c>
      <c r="CB23" s="142">
        <f t="shared" si="46"/>
        <v>0</v>
      </c>
      <c r="CC23" s="142">
        <f t="shared" si="46"/>
        <v>0</v>
      </c>
      <c r="CD23" s="142">
        <f t="shared" si="46"/>
        <v>0</v>
      </c>
      <c r="CE23" s="142">
        <f t="shared" si="46"/>
        <v>0</v>
      </c>
      <c r="CF23" s="142">
        <f t="shared" si="46"/>
        <v>0</v>
      </c>
      <c r="CG23" s="142">
        <f t="shared" si="46"/>
        <v>0</v>
      </c>
      <c r="CH23" s="142">
        <f t="shared" si="46"/>
        <v>0</v>
      </c>
      <c r="CI23" s="142">
        <f t="shared" si="46"/>
        <v>0</v>
      </c>
      <c r="CJ23" s="142">
        <f t="shared" si="46"/>
        <v>0</v>
      </c>
      <c r="CK23" s="142">
        <f t="shared" si="46"/>
        <v>0</v>
      </c>
      <c r="CL23" s="142">
        <f t="shared" si="46"/>
        <v>0</v>
      </c>
      <c r="CM23" s="142">
        <f t="shared" si="46"/>
        <v>0</v>
      </c>
      <c r="CN23" s="142">
        <f t="shared" si="46"/>
        <v>0</v>
      </c>
      <c r="CO23" s="142">
        <f t="shared" si="46"/>
        <v>0</v>
      </c>
      <c r="CP23" s="142">
        <f t="shared" si="46"/>
        <v>0</v>
      </c>
      <c r="CQ23" s="142">
        <f t="shared" si="46"/>
        <v>0</v>
      </c>
      <c r="CR23" s="142">
        <f aca="true" t="shared" si="47" ref="CR23:EY23">IF(AND(NOT(CR$6=CS$6),$T23=CR$6),$V23,0)</f>
        <v>0</v>
      </c>
      <c r="CS23" s="142">
        <f t="shared" si="47"/>
        <v>0</v>
      </c>
      <c r="CT23" s="142">
        <f t="shared" si="47"/>
        <v>0</v>
      </c>
      <c r="CU23" s="142">
        <f t="shared" si="47"/>
        <v>0</v>
      </c>
      <c r="CV23" s="142">
        <f t="shared" si="47"/>
        <v>0</v>
      </c>
      <c r="CW23" s="142">
        <f t="shared" si="47"/>
        <v>0</v>
      </c>
      <c r="CX23" s="142">
        <f t="shared" si="47"/>
        <v>0</v>
      </c>
      <c r="CY23" s="142">
        <f t="shared" si="47"/>
        <v>0</v>
      </c>
      <c r="CZ23" s="142">
        <f t="shared" si="47"/>
        <v>0</v>
      </c>
      <c r="DA23" s="142">
        <f t="shared" si="47"/>
        <v>0</v>
      </c>
      <c r="DB23" s="142">
        <f t="shared" si="47"/>
        <v>0</v>
      </c>
      <c r="DC23" s="142">
        <f t="shared" si="47"/>
        <v>0</v>
      </c>
      <c r="DD23" s="142">
        <f t="shared" si="47"/>
        <v>0</v>
      </c>
      <c r="DE23" s="142">
        <f t="shared" si="47"/>
        <v>0</v>
      </c>
      <c r="DF23" s="142">
        <f t="shared" si="47"/>
        <v>0</v>
      </c>
      <c r="DG23" s="142">
        <f t="shared" si="47"/>
        <v>0</v>
      </c>
      <c r="DH23" s="142">
        <f t="shared" si="47"/>
        <v>0</v>
      </c>
      <c r="DI23" s="142">
        <f t="shared" si="47"/>
        <v>0</v>
      </c>
      <c r="DJ23" s="142">
        <f t="shared" si="47"/>
        <v>0</v>
      </c>
      <c r="DK23" s="142">
        <f t="shared" si="47"/>
        <v>0</v>
      </c>
      <c r="DL23" s="142">
        <f t="shared" si="47"/>
        <v>0</v>
      </c>
      <c r="DM23" s="142">
        <f t="shared" si="47"/>
        <v>0</v>
      </c>
      <c r="DN23" s="142">
        <f t="shared" si="47"/>
        <v>0</v>
      </c>
      <c r="DO23" s="142">
        <f t="shared" si="47"/>
        <v>0</v>
      </c>
      <c r="DP23" s="142">
        <f t="shared" si="47"/>
        <v>0</v>
      </c>
      <c r="DQ23" s="142">
        <f t="shared" si="47"/>
        <v>0</v>
      </c>
      <c r="DR23" s="142">
        <f t="shared" si="47"/>
        <v>0</v>
      </c>
      <c r="DS23" s="142">
        <f t="shared" si="47"/>
        <v>0</v>
      </c>
      <c r="DT23" s="142">
        <f t="shared" si="47"/>
        <v>0</v>
      </c>
      <c r="DU23" s="142">
        <f t="shared" si="47"/>
        <v>0</v>
      </c>
      <c r="DV23" s="142">
        <f t="shared" si="47"/>
        <v>0</v>
      </c>
      <c r="DW23" s="142">
        <f t="shared" si="47"/>
        <v>0</v>
      </c>
      <c r="DX23" s="142">
        <f t="shared" si="47"/>
        <v>0</v>
      </c>
      <c r="DY23" s="142">
        <f t="shared" si="47"/>
        <v>0</v>
      </c>
      <c r="DZ23" s="142">
        <f t="shared" si="47"/>
        <v>0</v>
      </c>
      <c r="EA23" s="142">
        <f t="shared" si="47"/>
        <v>0</v>
      </c>
      <c r="EB23" s="142">
        <f t="shared" si="47"/>
        <v>0</v>
      </c>
      <c r="EC23" s="142">
        <f t="shared" si="47"/>
        <v>0</v>
      </c>
      <c r="ED23" s="142">
        <f t="shared" si="47"/>
        <v>0</v>
      </c>
      <c r="EE23" s="142">
        <f t="shared" si="47"/>
        <v>0</v>
      </c>
      <c r="EF23" s="142">
        <f t="shared" si="47"/>
        <v>0</v>
      </c>
      <c r="EG23" s="142">
        <f t="shared" si="47"/>
        <v>0</v>
      </c>
      <c r="EH23" s="142">
        <f t="shared" si="47"/>
        <v>0</v>
      </c>
      <c r="EI23" s="142">
        <f t="shared" si="47"/>
        <v>0</v>
      </c>
      <c r="EJ23" s="142">
        <f t="shared" si="47"/>
        <v>0</v>
      </c>
      <c r="EK23" s="142">
        <f t="shared" si="47"/>
        <v>0</v>
      </c>
      <c r="EL23" s="142">
        <f t="shared" si="47"/>
        <v>0</v>
      </c>
      <c r="EM23" s="142">
        <f t="shared" si="47"/>
        <v>0</v>
      </c>
      <c r="EN23" s="142">
        <f t="shared" si="47"/>
        <v>0</v>
      </c>
      <c r="EO23" s="142">
        <f t="shared" si="47"/>
        <v>0</v>
      </c>
      <c r="EP23" s="142">
        <f t="shared" si="47"/>
        <v>0</v>
      </c>
      <c r="EQ23" s="142">
        <f t="shared" si="47"/>
        <v>0</v>
      </c>
      <c r="ER23" s="142">
        <f t="shared" si="47"/>
        <v>0</v>
      </c>
      <c r="ES23" s="142">
        <f t="shared" si="47"/>
        <v>0</v>
      </c>
      <c r="ET23" s="142">
        <f t="shared" si="47"/>
        <v>0</v>
      </c>
      <c r="EU23" s="142">
        <f t="shared" si="47"/>
        <v>0</v>
      </c>
      <c r="EV23" s="142">
        <f t="shared" si="47"/>
        <v>0</v>
      </c>
      <c r="EW23" s="142">
        <f t="shared" si="47"/>
        <v>0</v>
      </c>
      <c r="EX23" s="142">
        <f t="shared" si="47"/>
        <v>0</v>
      </c>
      <c r="EY23" s="142">
        <f t="shared" si="47"/>
        <v>0</v>
      </c>
      <c r="EZ23" s="144">
        <f t="shared" si="14"/>
        <v>0</v>
      </c>
      <c r="FA23" s="141">
        <f>IF(AND($M$3&gt;SUM(Q24:$Q$132),$G$3&lt;SUM(Q23:$Q$132)),$G$3-SUM(Q24:$Q$132),0)</f>
        <v>0</v>
      </c>
      <c r="FB23" s="120">
        <v>110</v>
      </c>
      <c r="FC23" s="145">
        <f>AU6</f>
        <v>0</v>
      </c>
      <c r="FD23" s="145">
        <f>AU133</f>
        <v>0</v>
      </c>
      <c r="FE23" s="141" t="str">
        <f t="shared" si="15"/>
        <v>x</v>
      </c>
    </row>
    <row r="24" spans="1:161" s="141" customFormat="1" ht="24.75" customHeight="1">
      <c r="A24" s="121"/>
      <c r="B24" s="121"/>
      <c r="C24" s="122"/>
      <c r="D24" s="123"/>
      <c r="E24" s="123"/>
      <c r="F24" s="124"/>
      <c r="G24" s="125">
        <f t="shared" si="2"/>
      </c>
      <c r="H24" s="126"/>
      <c r="I24" s="127">
        <f t="shared" si="23"/>
      </c>
      <c r="J24" s="128"/>
      <c r="K24" s="129"/>
      <c r="L24" s="130">
        <f t="shared" si="20"/>
      </c>
      <c r="M24" s="131"/>
      <c r="N24" s="130">
        <f t="shared" si="3"/>
      </c>
      <c r="O24" s="132"/>
      <c r="P24" s="133"/>
      <c r="Q24" s="134">
        <f t="shared" si="4"/>
      </c>
      <c r="R24" s="135">
        <f>IF(AND(E24=1,C24&gt;0),(D24-($B$4-C24)),IF(AND(E24&gt;0,E24=2),(D24-($B$4-C24))*'A - Condition &amp; Criticality'!$E$6,IF(AND(E24&gt;0,E24=3),(D24-($B$4-C24))*'A - Condition &amp; Criticality'!$E$7,IF(AND(E24&gt;0,E24=4),(D24-($B$4-C24))*'A - Condition &amp; Criticality'!$E$8,IF(AND(E24&gt;0,E24=5),(D24-($B$4-C24))*'A - Condition &amp; Criticality'!$E$9,IF(AND(E24&gt;0,E24=6),(D24-($B$4-C24))*'A - Condition &amp; Criticality'!$E$10,IF(AND(E24&gt;0,E24=7),(D24-($B$4-C24))*'A - Condition &amp; Criticality'!$E$11,0)))))))</f>
        <v>0</v>
      </c>
      <c r="S24" s="135">
        <f>IF(AND(E24&gt;0,E24=8),(D24-($B$4-C24))*'A - Condition &amp; Criticality'!$E$12,IF(AND(E24&gt;0,E24=9),(D24-($B$4-C24))*'A - Condition &amp; Criticality'!$E$13,IF(E24=10,0,0)))</f>
        <v>0</v>
      </c>
      <c r="T24" s="136">
        <f t="shared" si="5"/>
      </c>
      <c r="U24" s="137">
        <f t="shared" si="6"/>
        <v>0</v>
      </c>
      <c r="V24" s="138">
        <f t="shared" si="7"/>
        <v>0</v>
      </c>
      <c r="W24" s="138">
        <f t="shared" si="8"/>
        <v>0</v>
      </c>
      <c r="X24" s="139">
        <f>IF($M$3&gt;=SUM(AD24:$AD$132),0,IF(Y24&gt;=AD24,0,-PMT(AE24/12,(AB24)*12,0,(AD24-Y24))/$H$1))</f>
        <v>0</v>
      </c>
      <c r="Y24" s="138" t="e">
        <f>IF(Y25&gt;AD25,(-FV(AE24,(AB24-AB25),0,(Y25-AD25)))+-FV(AE24/12,(AB24-AB25)*12,SUM($X25:X$132)*$H$1),-FV(AE24/12,(AB24-AB25)*12,SUM(X25:$X$132)*$H$1,AC24))</f>
        <v>#N/A</v>
      </c>
      <c r="Z24" s="138" t="e">
        <f>IF(AND(AD24&gt;0,SUM($AD$8:AD23)=0,Y23&gt;0),Y23,0)</f>
        <v>#N/A</v>
      </c>
      <c r="AA24" s="140" t="b">
        <f>IF(AND(X24&gt;0,SUM($X$8:X23)=0),AB24)</f>
        <v>0</v>
      </c>
      <c r="AB24" s="141">
        <f t="shared" si="9"/>
        <v>0</v>
      </c>
      <c r="AC24" s="141">
        <f>IF(AND($M$3&gt;SUM(AD25:$AD$132),$M$3&lt;SUM(AD24:$AD$132)),$M$3-SUM(AD25:$AD$132),0)</f>
        <v>0</v>
      </c>
      <c r="AD24" s="142">
        <f t="shared" si="10"/>
        <v>0</v>
      </c>
      <c r="AE24" s="143" t="e">
        <f t="shared" si="11"/>
        <v>#N/A</v>
      </c>
      <c r="AF24" s="142">
        <f aca="true" t="shared" si="48" ref="AF24:CQ24">IF(AND(NOT(AF$6=AG$6),$T24=AF$6),$V24,0)</f>
        <v>0</v>
      </c>
      <c r="AG24" s="142">
        <f t="shared" si="48"/>
        <v>0</v>
      </c>
      <c r="AH24" s="142">
        <f t="shared" si="48"/>
        <v>0</v>
      </c>
      <c r="AI24" s="142">
        <f t="shared" si="48"/>
        <v>0</v>
      </c>
      <c r="AJ24" s="142">
        <f t="shared" si="48"/>
        <v>0</v>
      </c>
      <c r="AK24" s="142">
        <f t="shared" si="48"/>
        <v>0</v>
      </c>
      <c r="AL24" s="142">
        <f t="shared" si="48"/>
        <v>0</v>
      </c>
      <c r="AM24" s="142">
        <f t="shared" si="48"/>
        <v>0</v>
      </c>
      <c r="AN24" s="142">
        <f t="shared" si="48"/>
        <v>0</v>
      </c>
      <c r="AO24" s="142">
        <f t="shared" si="48"/>
        <v>0</v>
      </c>
      <c r="AP24" s="142">
        <f t="shared" si="48"/>
        <v>0</v>
      </c>
      <c r="AQ24" s="142">
        <f t="shared" si="48"/>
        <v>0</v>
      </c>
      <c r="AR24" s="142">
        <f t="shared" si="48"/>
        <v>0</v>
      </c>
      <c r="AS24" s="142">
        <f t="shared" si="48"/>
        <v>0</v>
      </c>
      <c r="AT24" s="142">
        <f t="shared" si="48"/>
        <v>0</v>
      </c>
      <c r="AU24" s="142">
        <f t="shared" si="48"/>
        <v>0</v>
      </c>
      <c r="AV24" s="142">
        <f t="shared" si="48"/>
        <v>0</v>
      </c>
      <c r="AW24" s="142">
        <f t="shared" si="48"/>
        <v>0</v>
      </c>
      <c r="AX24" s="142">
        <f t="shared" si="48"/>
        <v>0</v>
      </c>
      <c r="AY24" s="142">
        <f t="shared" si="48"/>
        <v>0</v>
      </c>
      <c r="AZ24" s="142">
        <f t="shared" si="48"/>
        <v>0</v>
      </c>
      <c r="BA24" s="142">
        <f t="shared" si="48"/>
        <v>0</v>
      </c>
      <c r="BB24" s="142">
        <f t="shared" si="48"/>
        <v>0</v>
      </c>
      <c r="BC24" s="142">
        <f t="shared" si="48"/>
        <v>0</v>
      </c>
      <c r="BD24" s="142">
        <f t="shared" si="48"/>
        <v>0</v>
      </c>
      <c r="BE24" s="142">
        <f t="shared" si="48"/>
        <v>0</v>
      </c>
      <c r="BF24" s="142">
        <f t="shared" si="48"/>
        <v>0</v>
      </c>
      <c r="BG24" s="142">
        <f t="shared" si="48"/>
        <v>0</v>
      </c>
      <c r="BH24" s="142">
        <f t="shared" si="48"/>
        <v>0</v>
      </c>
      <c r="BI24" s="142">
        <f t="shared" si="48"/>
        <v>0</v>
      </c>
      <c r="BJ24" s="142">
        <f t="shared" si="48"/>
        <v>0</v>
      </c>
      <c r="BK24" s="142">
        <f t="shared" si="48"/>
        <v>0</v>
      </c>
      <c r="BL24" s="142">
        <f t="shared" si="48"/>
        <v>0</v>
      </c>
      <c r="BM24" s="142">
        <f t="shared" si="48"/>
        <v>0</v>
      </c>
      <c r="BN24" s="142">
        <f t="shared" si="48"/>
        <v>0</v>
      </c>
      <c r="BO24" s="142">
        <f t="shared" si="48"/>
        <v>0</v>
      </c>
      <c r="BP24" s="142">
        <f t="shared" si="48"/>
        <v>0</v>
      </c>
      <c r="BQ24" s="142">
        <f t="shared" si="48"/>
        <v>0</v>
      </c>
      <c r="BR24" s="142">
        <f t="shared" si="48"/>
        <v>0</v>
      </c>
      <c r="BS24" s="142">
        <f t="shared" si="48"/>
        <v>0</v>
      </c>
      <c r="BT24" s="142">
        <f t="shared" si="48"/>
        <v>0</v>
      </c>
      <c r="BU24" s="142">
        <f t="shared" si="48"/>
        <v>0</v>
      </c>
      <c r="BV24" s="142">
        <f t="shared" si="48"/>
        <v>0</v>
      </c>
      <c r="BW24" s="142">
        <f t="shared" si="48"/>
        <v>0</v>
      </c>
      <c r="BX24" s="142">
        <f t="shared" si="48"/>
        <v>0</v>
      </c>
      <c r="BY24" s="142">
        <f t="shared" si="48"/>
        <v>0</v>
      </c>
      <c r="BZ24" s="142">
        <f t="shared" si="48"/>
        <v>0</v>
      </c>
      <c r="CA24" s="142">
        <f t="shared" si="48"/>
        <v>0</v>
      </c>
      <c r="CB24" s="142">
        <f t="shared" si="48"/>
        <v>0</v>
      </c>
      <c r="CC24" s="142">
        <f t="shared" si="48"/>
        <v>0</v>
      </c>
      <c r="CD24" s="142">
        <f t="shared" si="48"/>
        <v>0</v>
      </c>
      <c r="CE24" s="142">
        <f t="shared" si="48"/>
        <v>0</v>
      </c>
      <c r="CF24" s="142">
        <f t="shared" si="48"/>
        <v>0</v>
      </c>
      <c r="CG24" s="142">
        <f t="shared" si="48"/>
        <v>0</v>
      </c>
      <c r="CH24" s="142">
        <f t="shared" si="48"/>
        <v>0</v>
      </c>
      <c r="CI24" s="142">
        <f t="shared" si="48"/>
        <v>0</v>
      </c>
      <c r="CJ24" s="142">
        <f t="shared" si="48"/>
        <v>0</v>
      </c>
      <c r="CK24" s="142">
        <f t="shared" si="48"/>
        <v>0</v>
      </c>
      <c r="CL24" s="142">
        <f t="shared" si="48"/>
        <v>0</v>
      </c>
      <c r="CM24" s="142">
        <f t="shared" si="48"/>
        <v>0</v>
      </c>
      <c r="CN24" s="142">
        <f t="shared" si="48"/>
        <v>0</v>
      </c>
      <c r="CO24" s="142">
        <f t="shared" si="48"/>
        <v>0</v>
      </c>
      <c r="CP24" s="142">
        <f t="shared" si="48"/>
        <v>0</v>
      </c>
      <c r="CQ24" s="142">
        <f t="shared" si="48"/>
        <v>0</v>
      </c>
      <c r="CR24" s="142">
        <f aca="true" t="shared" si="49" ref="CR24:EY24">IF(AND(NOT(CR$6=CS$6),$T24=CR$6),$V24,0)</f>
        <v>0</v>
      </c>
      <c r="CS24" s="142">
        <f t="shared" si="49"/>
        <v>0</v>
      </c>
      <c r="CT24" s="142">
        <f t="shared" si="49"/>
        <v>0</v>
      </c>
      <c r="CU24" s="142">
        <f t="shared" si="49"/>
        <v>0</v>
      </c>
      <c r="CV24" s="142">
        <f t="shared" si="49"/>
        <v>0</v>
      </c>
      <c r="CW24" s="142">
        <f t="shared" si="49"/>
        <v>0</v>
      </c>
      <c r="CX24" s="142">
        <f t="shared" si="49"/>
        <v>0</v>
      </c>
      <c r="CY24" s="142">
        <f t="shared" si="49"/>
        <v>0</v>
      </c>
      <c r="CZ24" s="142">
        <f t="shared" si="49"/>
        <v>0</v>
      </c>
      <c r="DA24" s="142">
        <f t="shared" si="49"/>
        <v>0</v>
      </c>
      <c r="DB24" s="142">
        <f t="shared" si="49"/>
        <v>0</v>
      </c>
      <c r="DC24" s="142">
        <f t="shared" si="49"/>
        <v>0</v>
      </c>
      <c r="DD24" s="142">
        <f t="shared" si="49"/>
        <v>0</v>
      </c>
      <c r="DE24" s="142">
        <f t="shared" si="49"/>
        <v>0</v>
      </c>
      <c r="DF24" s="142">
        <f t="shared" si="49"/>
        <v>0</v>
      </c>
      <c r="DG24" s="142">
        <f t="shared" si="49"/>
        <v>0</v>
      </c>
      <c r="DH24" s="142">
        <f t="shared" si="49"/>
        <v>0</v>
      </c>
      <c r="DI24" s="142">
        <f t="shared" si="49"/>
        <v>0</v>
      </c>
      <c r="DJ24" s="142">
        <f t="shared" si="49"/>
        <v>0</v>
      </c>
      <c r="DK24" s="142">
        <f t="shared" si="49"/>
        <v>0</v>
      </c>
      <c r="DL24" s="142">
        <f t="shared" si="49"/>
        <v>0</v>
      </c>
      <c r="DM24" s="142">
        <f t="shared" si="49"/>
        <v>0</v>
      </c>
      <c r="DN24" s="142">
        <f t="shared" si="49"/>
        <v>0</v>
      </c>
      <c r="DO24" s="142">
        <f t="shared" si="49"/>
        <v>0</v>
      </c>
      <c r="DP24" s="142">
        <f t="shared" si="49"/>
        <v>0</v>
      </c>
      <c r="DQ24" s="142">
        <f t="shared" si="49"/>
        <v>0</v>
      </c>
      <c r="DR24" s="142">
        <f t="shared" si="49"/>
        <v>0</v>
      </c>
      <c r="DS24" s="142">
        <f t="shared" si="49"/>
        <v>0</v>
      </c>
      <c r="DT24" s="142">
        <f t="shared" si="49"/>
        <v>0</v>
      </c>
      <c r="DU24" s="142">
        <f t="shared" si="49"/>
        <v>0</v>
      </c>
      <c r="DV24" s="142">
        <f t="shared" si="49"/>
        <v>0</v>
      </c>
      <c r="DW24" s="142">
        <f t="shared" si="49"/>
        <v>0</v>
      </c>
      <c r="DX24" s="142">
        <f t="shared" si="49"/>
        <v>0</v>
      </c>
      <c r="DY24" s="142">
        <f t="shared" si="49"/>
        <v>0</v>
      </c>
      <c r="DZ24" s="142">
        <f t="shared" si="49"/>
        <v>0</v>
      </c>
      <c r="EA24" s="142">
        <f t="shared" si="49"/>
        <v>0</v>
      </c>
      <c r="EB24" s="142">
        <f t="shared" si="49"/>
        <v>0</v>
      </c>
      <c r="EC24" s="142">
        <f t="shared" si="49"/>
        <v>0</v>
      </c>
      <c r="ED24" s="142">
        <f t="shared" si="49"/>
        <v>0</v>
      </c>
      <c r="EE24" s="142">
        <f t="shared" si="49"/>
        <v>0</v>
      </c>
      <c r="EF24" s="142">
        <f t="shared" si="49"/>
        <v>0</v>
      </c>
      <c r="EG24" s="142">
        <f t="shared" si="49"/>
        <v>0</v>
      </c>
      <c r="EH24" s="142">
        <f t="shared" si="49"/>
        <v>0</v>
      </c>
      <c r="EI24" s="142">
        <f t="shared" si="49"/>
        <v>0</v>
      </c>
      <c r="EJ24" s="142">
        <f t="shared" si="49"/>
        <v>0</v>
      </c>
      <c r="EK24" s="142">
        <f t="shared" si="49"/>
        <v>0</v>
      </c>
      <c r="EL24" s="142">
        <f t="shared" si="49"/>
        <v>0</v>
      </c>
      <c r="EM24" s="142">
        <f t="shared" si="49"/>
        <v>0</v>
      </c>
      <c r="EN24" s="142">
        <f t="shared" si="49"/>
        <v>0</v>
      </c>
      <c r="EO24" s="142">
        <f t="shared" si="49"/>
        <v>0</v>
      </c>
      <c r="EP24" s="142">
        <f t="shared" si="49"/>
        <v>0</v>
      </c>
      <c r="EQ24" s="142">
        <f t="shared" si="49"/>
        <v>0</v>
      </c>
      <c r="ER24" s="142">
        <f t="shared" si="49"/>
        <v>0</v>
      </c>
      <c r="ES24" s="142">
        <f t="shared" si="49"/>
        <v>0</v>
      </c>
      <c r="ET24" s="142">
        <f t="shared" si="49"/>
        <v>0</v>
      </c>
      <c r="EU24" s="142">
        <f t="shared" si="49"/>
        <v>0</v>
      </c>
      <c r="EV24" s="142">
        <f t="shared" si="49"/>
        <v>0</v>
      </c>
      <c r="EW24" s="142">
        <f t="shared" si="49"/>
        <v>0</v>
      </c>
      <c r="EX24" s="142">
        <f t="shared" si="49"/>
        <v>0</v>
      </c>
      <c r="EY24" s="142">
        <f t="shared" si="49"/>
        <v>0</v>
      </c>
      <c r="EZ24" s="144">
        <f t="shared" si="14"/>
        <v>0</v>
      </c>
      <c r="FA24" s="141">
        <f>IF(AND($M$3&gt;SUM(Q25:$Q$132),$G$3&lt;SUM(Q24:$Q$132)),$G$3-SUM(Q25:$Q$132),0)</f>
        <v>0</v>
      </c>
      <c r="FB24" s="120">
        <v>109</v>
      </c>
      <c r="FC24" s="145">
        <f>AV6</f>
        <v>0</v>
      </c>
      <c r="FD24" s="145">
        <f>AV133</f>
        <v>0</v>
      </c>
      <c r="FE24" s="141" t="str">
        <f t="shared" si="15"/>
        <v>x</v>
      </c>
    </row>
    <row r="25" spans="1:161" s="141" customFormat="1" ht="24.75" customHeight="1">
      <c r="A25" s="121"/>
      <c r="B25" s="121"/>
      <c r="C25" s="122"/>
      <c r="D25" s="123"/>
      <c r="E25" s="123"/>
      <c r="F25" s="124"/>
      <c r="G25" s="125">
        <f t="shared" si="2"/>
      </c>
      <c r="H25" s="126"/>
      <c r="I25" s="127">
        <f t="shared" si="23"/>
      </c>
      <c r="J25" s="128"/>
      <c r="K25" s="129"/>
      <c r="L25" s="130">
        <f t="shared" si="20"/>
      </c>
      <c r="M25" s="131"/>
      <c r="N25" s="130">
        <f t="shared" si="3"/>
      </c>
      <c r="O25" s="132"/>
      <c r="P25" s="133"/>
      <c r="Q25" s="134">
        <f t="shared" si="4"/>
      </c>
      <c r="R25" s="135">
        <f>IF(AND(E25=1,C25&gt;0),(D25-($B$4-C25)),IF(AND(E25&gt;0,E25=2),(D25-($B$4-C25))*'A - Condition &amp; Criticality'!$E$6,IF(AND(E25&gt;0,E25=3),(D25-($B$4-C25))*'A - Condition &amp; Criticality'!$E$7,IF(AND(E25&gt;0,E25=4),(D25-($B$4-C25))*'A - Condition &amp; Criticality'!$E$8,IF(AND(E25&gt;0,E25=5),(D25-($B$4-C25))*'A - Condition &amp; Criticality'!$E$9,IF(AND(E25&gt;0,E25=6),(D25-($B$4-C25))*'A - Condition &amp; Criticality'!$E$10,IF(AND(E25&gt;0,E25=7),(D25-($B$4-C25))*'A - Condition &amp; Criticality'!$E$11,0)))))))</f>
        <v>0</v>
      </c>
      <c r="S25" s="135">
        <f>IF(AND(E25&gt;0,E25=8),(D25-($B$4-C25))*'A - Condition &amp; Criticality'!$E$12,IF(AND(E25&gt;0,E25=9),(D25-($B$4-C25))*'A - Condition &amp; Criticality'!$E$13,IF(E25=10,0,0)))</f>
        <v>0</v>
      </c>
      <c r="T25" s="136">
        <f t="shared" si="5"/>
      </c>
      <c r="U25" s="137">
        <f t="shared" si="6"/>
        <v>0</v>
      </c>
      <c r="V25" s="138">
        <f t="shared" si="7"/>
        <v>0</v>
      </c>
      <c r="W25" s="138">
        <f t="shared" si="8"/>
        <v>0</v>
      </c>
      <c r="X25" s="139">
        <f>IF($M$3&gt;=SUM(AD25:$AD$132),0,IF(Y25&gt;=AD25,0,-PMT(AE25/12,(AB25)*12,0,(AD25-Y25))/$H$1))</f>
        <v>0</v>
      </c>
      <c r="Y25" s="138" t="e">
        <f>IF(Y26&gt;AD26,(-FV(AE25,(AB25-AB26),0,(Y26-AD26)))+-FV(AE25/12,(AB25-AB26)*12,SUM($X26:X$132)*$H$1),-FV(AE25/12,(AB25-AB26)*12,SUM(X26:$X$132)*$H$1,AC25))</f>
        <v>#N/A</v>
      </c>
      <c r="Z25" s="138" t="e">
        <f>IF(AND(AD25&gt;0,SUM($AD$8:AD24)=0,Y24&gt;0),Y24,0)</f>
        <v>#N/A</v>
      </c>
      <c r="AA25" s="140" t="b">
        <f>IF(AND(X25&gt;0,SUM($X$8:X24)=0),AB25)</f>
        <v>0</v>
      </c>
      <c r="AB25" s="141">
        <f t="shared" si="9"/>
        <v>0</v>
      </c>
      <c r="AC25" s="141">
        <f>IF(AND($M$3&gt;SUM(AD26:$AD$132),$M$3&lt;SUM(AD25:$AD$132)),$M$3-SUM(AD26:$AD$132),0)</f>
        <v>0</v>
      </c>
      <c r="AD25" s="142">
        <f t="shared" si="10"/>
        <v>0</v>
      </c>
      <c r="AE25" s="143" t="e">
        <f t="shared" si="11"/>
        <v>#N/A</v>
      </c>
      <c r="AF25" s="142">
        <f aca="true" t="shared" si="50" ref="AF25:CQ25">IF(AND(NOT(AF$6=AG$6),$T25=AF$6),$V25,0)</f>
        <v>0</v>
      </c>
      <c r="AG25" s="142">
        <f t="shared" si="50"/>
        <v>0</v>
      </c>
      <c r="AH25" s="142">
        <f t="shared" si="50"/>
        <v>0</v>
      </c>
      <c r="AI25" s="142">
        <f t="shared" si="50"/>
        <v>0</v>
      </c>
      <c r="AJ25" s="142">
        <f t="shared" si="50"/>
        <v>0</v>
      </c>
      <c r="AK25" s="142">
        <f t="shared" si="50"/>
        <v>0</v>
      </c>
      <c r="AL25" s="142">
        <f t="shared" si="50"/>
        <v>0</v>
      </c>
      <c r="AM25" s="142">
        <f t="shared" si="50"/>
        <v>0</v>
      </c>
      <c r="AN25" s="142">
        <f t="shared" si="50"/>
        <v>0</v>
      </c>
      <c r="AO25" s="142">
        <f t="shared" si="50"/>
        <v>0</v>
      </c>
      <c r="AP25" s="142">
        <f t="shared" si="50"/>
        <v>0</v>
      </c>
      <c r="AQ25" s="142">
        <f t="shared" si="50"/>
        <v>0</v>
      </c>
      <c r="AR25" s="142">
        <f t="shared" si="50"/>
        <v>0</v>
      </c>
      <c r="AS25" s="142">
        <f t="shared" si="50"/>
        <v>0</v>
      </c>
      <c r="AT25" s="142">
        <f t="shared" si="50"/>
        <v>0</v>
      </c>
      <c r="AU25" s="142">
        <f t="shared" si="50"/>
        <v>0</v>
      </c>
      <c r="AV25" s="142">
        <f t="shared" si="50"/>
        <v>0</v>
      </c>
      <c r="AW25" s="142">
        <f t="shared" si="50"/>
        <v>0</v>
      </c>
      <c r="AX25" s="142">
        <f t="shared" si="50"/>
        <v>0</v>
      </c>
      <c r="AY25" s="142">
        <f t="shared" si="50"/>
        <v>0</v>
      </c>
      <c r="AZ25" s="142">
        <f t="shared" si="50"/>
        <v>0</v>
      </c>
      <c r="BA25" s="142">
        <f t="shared" si="50"/>
        <v>0</v>
      </c>
      <c r="BB25" s="142">
        <f t="shared" si="50"/>
        <v>0</v>
      </c>
      <c r="BC25" s="142">
        <f t="shared" si="50"/>
        <v>0</v>
      </c>
      <c r="BD25" s="142">
        <f t="shared" si="50"/>
        <v>0</v>
      </c>
      <c r="BE25" s="142">
        <f t="shared" si="50"/>
        <v>0</v>
      </c>
      <c r="BF25" s="142">
        <f t="shared" si="50"/>
        <v>0</v>
      </c>
      <c r="BG25" s="142">
        <f t="shared" si="50"/>
        <v>0</v>
      </c>
      <c r="BH25" s="142">
        <f t="shared" si="50"/>
        <v>0</v>
      </c>
      <c r="BI25" s="142">
        <f t="shared" si="50"/>
        <v>0</v>
      </c>
      <c r="BJ25" s="142">
        <f t="shared" si="50"/>
        <v>0</v>
      </c>
      <c r="BK25" s="142">
        <f t="shared" si="50"/>
        <v>0</v>
      </c>
      <c r="BL25" s="142">
        <f t="shared" si="50"/>
        <v>0</v>
      </c>
      <c r="BM25" s="142">
        <f t="shared" si="50"/>
        <v>0</v>
      </c>
      <c r="BN25" s="142">
        <f t="shared" si="50"/>
        <v>0</v>
      </c>
      <c r="BO25" s="142">
        <f t="shared" si="50"/>
        <v>0</v>
      </c>
      <c r="BP25" s="142">
        <f t="shared" si="50"/>
        <v>0</v>
      </c>
      <c r="BQ25" s="142">
        <f t="shared" si="50"/>
        <v>0</v>
      </c>
      <c r="BR25" s="142">
        <f t="shared" si="50"/>
        <v>0</v>
      </c>
      <c r="BS25" s="142">
        <f t="shared" si="50"/>
        <v>0</v>
      </c>
      <c r="BT25" s="142">
        <f t="shared" si="50"/>
        <v>0</v>
      </c>
      <c r="BU25" s="142">
        <f t="shared" si="50"/>
        <v>0</v>
      </c>
      <c r="BV25" s="142">
        <f t="shared" si="50"/>
        <v>0</v>
      </c>
      <c r="BW25" s="142">
        <f t="shared" si="50"/>
        <v>0</v>
      </c>
      <c r="BX25" s="142">
        <f t="shared" si="50"/>
        <v>0</v>
      </c>
      <c r="BY25" s="142">
        <f t="shared" si="50"/>
        <v>0</v>
      </c>
      <c r="BZ25" s="142">
        <f t="shared" si="50"/>
        <v>0</v>
      </c>
      <c r="CA25" s="142">
        <f t="shared" si="50"/>
        <v>0</v>
      </c>
      <c r="CB25" s="142">
        <f t="shared" si="50"/>
        <v>0</v>
      </c>
      <c r="CC25" s="142">
        <f t="shared" si="50"/>
        <v>0</v>
      </c>
      <c r="CD25" s="142">
        <f t="shared" si="50"/>
        <v>0</v>
      </c>
      <c r="CE25" s="142">
        <f t="shared" si="50"/>
        <v>0</v>
      </c>
      <c r="CF25" s="142">
        <f t="shared" si="50"/>
        <v>0</v>
      </c>
      <c r="CG25" s="142">
        <f t="shared" si="50"/>
        <v>0</v>
      </c>
      <c r="CH25" s="142">
        <f t="shared" si="50"/>
        <v>0</v>
      </c>
      <c r="CI25" s="142">
        <f t="shared" si="50"/>
        <v>0</v>
      </c>
      <c r="CJ25" s="142">
        <f t="shared" si="50"/>
        <v>0</v>
      </c>
      <c r="CK25" s="142">
        <f t="shared" si="50"/>
        <v>0</v>
      </c>
      <c r="CL25" s="142">
        <f t="shared" si="50"/>
        <v>0</v>
      </c>
      <c r="CM25" s="142">
        <f t="shared" si="50"/>
        <v>0</v>
      </c>
      <c r="CN25" s="142">
        <f t="shared" si="50"/>
        <v>0</v>
      </c>
      <c r="CO25" s="142">
        <f t="shared" si="50"/>
        <v>0</v>
      </c>
      <c r="CP25" s="142">
        <f t="shared" si="50"/>
        <v>0</v>
      </c>
      <c r="CQ25" s="142">
        <f t="shared" si="50"/>
        <v>0</v>
      </c>
      <c r="CR25" s="142">
        <f aca="true" t="shared" si="51" ref="CR25:EY25">IF(AND(NOT(CR$6=CS$6),$T25=CR$6),$V25,0)</f>
        <v>0</v>
      </c>
      <c r="CS25" s="142">
        <f t="shared" si="51"/>
        <v>0</v>
      </c>
      <c r="CT25" s="142">
        <f t="shared" si="51"/>
        <v>0</v>
      </c>
      <c r="CU25" s="142">
        <f t="shared" si="51"/>
        <v>0</v>
      </c>
      <c r="CV25" s="142">
        <f t="shared" si="51"/>
        <v>0</v>
      </c>
      <c r="CW25" s="142">
        <f t="shared" si="51"/>
        <v>0</v>
      </c>
      <c r="CX25" s="142">
        <f t="shared" si="51"/>
        <v>0</v>
      </c>
      <c r="CY25" s="142">
        <f t="shared" si="51"/>
        <v>0</v>
      </c>
      <c r="CZ25" s="142">
        <f t="shared" si="51"/>
        <v>0</v>
      </c>
      <c r="DA25" s="142">
        <f t="shared" si="51"/>
        <v>0</v>
      </c>
      <c r="DB25" s="142">
        <f t="shared" si="51"/>
        <v>0</v>
      </c>
      <c r="DC25" s="142">
        <f t="shared" si="51"/>
        <v>0</v>
      </c>
      <c r="DD25" s="142">
        <f t="shared" si="51"/>
        <v>0</v>
      </c>
      <c r="DE25" s="142">
        <f t="shared" si="51"/>
        <v>0</v>
      </c>
      <c r="DF25" s="142">
        <f t="shared" si="51"/>
        <v>0</v>
      </c>
      <c r="DG25" s="142">
        <f t="shared" si="51"/>
        <v>0</v>
      </c>
      <c r="DH25" s="142">
        <f t="shared" si="51"/>
        <v>0</v>
      </c>
      <c r="DI25" s="142">
        <f t="shared" si="51"/>
        <v>0</v>
      </c>
      <c r="DJ25" s="142">
        <f t="shared" si="51"/>
        <v>0</v>
      </c>
      <c r="DK25" s="142">
        <f t="shared" si="51"/>
        <v>0</v>
      </c>
      <c r="DL25" s="142">
        <f t="shared" si="51"/>
        <v>0</v>
      </c>
      <c r="DM25" s="142">
        <f t="shared" si="51"/>
        <v>0</v>
      </c>
      <c r="DN25" s="142">
        <f t="shared" si="51"/>
        <v>0</v>
      </c>
      <c r="DO25" s="142">
        <f t="shared" si="51"/>
        <v>0</v>
      </c>
      <c r="DP25" s="142">
        <f t="shared" si="51"/>
        <v>0</v>
      </c>
      <c r="DQ25" s="142">
        <f t="shared" si="51"/>
        <v>0</v>
      </c>
      <c r="DR25" s="142">
        <f t="shared" si="51"/>
        <v>0</v>
      </c>
      <c r="DS25" s="142">
        <f t="shared" si="51"/>
        <v>0</v>
      </c>
      <c r="DT25" s="142">
        <f t="shared" si="51"/>
        <v>0</v>
      </c>
      <c r="DU25" s="142">
        <f t="shared" si="51"/>
        <v>0</v>
      </c>
      <c r="DV25" s="142">
        <f t="shared" si="51"/>
        <v>0</v>
      </c>
      <c r="DW25" s="142">
        <f t="shared" si="51"/>
        <v>0</v>
      </c>
      <c r="DX25" s="142">
        <f t="shared" si="51"/>
        <v>0</v>
      </c>
      <c r="DY25" s="142">
        <f t="shared" si="51"/>
        <v>0</v>
      </c>
      <c r="DZ25" s="142">
        <f t="shared" si="51"/>
        <v>0</v>
      </c>
      <c r="EA25" s="142">
        <f t="shared" si="51"/>
        <v>0</v>
      </c>
      <c r="EB25" s="142">
        <f t="shared" si="51"/>
        <v>0</v>
      </c>
      <c r="EC25" s="142">
        <f t="shared" si="51"/>
        <v>0</v>
      </c>
      <c r="ED25" s="142">
        <f t="shared" si="51"/>
        <v>0</v>
      </c>
      <c r="EE25" s="142">
        <f t="shared" si="51"/>
        <v>0</v>
      </c>
      <c r="EF25" s="142">
        <f t="shared" si="51"/>
        <v>0</v>
      </c>
      <c r="EG25" s="142">
        <f t="shared" si="51"/>
        <v>0</v>
      </c>
      <c r="EH25" s="142">
        <f t="shared" si="51"/>
        <v>0</v>
      </c>
      <c r="EI25" s="142">
        <f t="shared" si="51"/>
        <v>0</v>
      </c>
      <c r="EJ25" s="142">
        <f t="shared" si="51"/>
        <v>0</v>
      </c>
      <c r="EK25" s="142">
        <f t="shared" si="51"/>
        <v>0</v>
      </c>
      <c r="EL25" s="142">
        <f t="shared" si="51"/>
        <v>0</v>
      </c>
      <c r="EM25" s="142">
        <f t="shared" si="51"/>
        <v>0</v>
      </c>
      <c r="EN25" s="142">
        <f t="shared" si="51"/>
        <v>0</v>
      </c>
      <c r="EO25" s="142">
        <f t="shared" si="51"/>
        <v>0</v>
      </c>
      <c r="EP25" s="142">
        <f t="shared" si="51"/>
        <v>0</v>
      </c>
      <c r="EQ25" s="142">
        <f t="shared" si="51"/>
        <v>0</v>
      </c>
      <c r="ER25" s="142">
        <f t="shared" si="51"/>
        <v>0</v>
      </c>
      <c r="ES25" s="142">
        <f t="shared" si="51"/>
        <v>0</v>
      </c>
      <c r="ET25" s="142">
        <f t="shared" si="51"/>
        <v>0</v>
      </c>
      <c r="EU25" s="142">
        <f t="shared" si="51"/>
        <v>0</v>
      </c>
      <c r="EV25" s="142">
        <f t="shared" si="51"/>
        <v>0</v>
      </c>
      <c r="EW25" s="142">
        <f t="shared" si="51"/>
        <v>0</v>
      </c>
      <c r="EX25" s="142">
        <f t="shared" si="51"/>
        <v>0</v>
      </c>
      <c r="EY25" s="142">
        <f t="shared" si="51"/>
        <v>0</v>
      </c>
      <c r="EZ25" s="144">
        <f t="shared" si="14"/>
        <v>0</v>
      </c>
      <c r="FA25" s="141">
        <f>IF(AND($M$3&gt;SUM(Q26:$Q$132),$G$3&lt;SUM(Q25:$Q$132)),$G$3-SUM(Q26:$Q$132),0)</f>
        <v>0</v>
      </c>
      <c r="FB25" s="120">
        <v>108</v>
      </c>
      <c r="FC25" s="145">
        <f>AW6</f>
        <v>0</v>
      </c>
      <c r="FD25" s="145">
        <f>AW133</f>
        <v>0</v>
      </c>
      <c r="FE25" s="141" t="str">
        <f t="shared" si="15"/>
        <v>x</v>
      </c>
    </row>
    <row r="26" spans="1:161" s="141" customFormat="1" ht="24.75" customHeight="1">
      <c r="A26" s="121"/>
      <c r="B26" s="121"/>
      <c r="C26" s="122"/>
      <c r="D26" s="123"/>
      <c r="E26" s="123"/>
      <c r="F26" s="124"/>
      <c r="G26" s="125">
        <f t="shared" si="2"/>
      </c>
      <c r="H26" s="126"/>
      <c r="I26" s="127">
        <f t="shared" si="23"/>
      </c>
      <c r="J26" s="128"/>
      <c r="K26" s="129"/>
      <c r="L26" s="130">
        <f t="shared" si="20"/>
      </c>
      <c r="M26" s="131"/>
      <c r="N26" s="130">
        <f t="shared" si="3"/>
      </c>
      <c r="O26" s="132"/>
      <c r="P26" s="133"/>
      <c r="Q26" s="134">
        <f t="shared" si="4"/>
      </c>
      <c r="R26" s="135">
        <f>IF(AND(E26=1,C26&gt;0),(D26-($B$4-C26)),IF(AND(E26&gt;0,E26=2),(D26-($B$4-C26))*'A - Condition &amp; Criticality'!$E$6,IF(AND(E26&gt;0,E26=3),(D26-($B$4-C26))*'A - Condition &amp; Criticality'!$E$7,IF(AND(E26&gt;0,E26=4),(D26-($B$4-C26))*'A - Condition &amp; Criticality'!$E$8,IF(AND(E26&gt;0,E26=5),(D26-($B$4-C26))*'A - Condition &amp; Criticality'!$E$9,IF(AND(E26&gt;0,E26=6),(D26-($B$4-C26))*'A - Condition &amp; Criticality'!$E$10,IF(AND(E26&gt;0,E26=7),(D26-($B$4-C26))*'A - Condition &amp; Criticality'!$E$11,0)))))))</f>
        <v>0</v>
      </c>
      <c r="S26" s="135">
        <f>IF(AND(E26&gt;0,E26=8),(D26-($B$4-C26))*'A - Condition &amp; Criticality'!$E$12,IF(AND(E26&gt;0,E26=9),(D26-($B$4-C26))*'A - Condition &amp; Criticality'!$E$13,IF(E26=10,0,0)))</f>
        <v>0</v>
      </c>
      <c r="T26" s="136">
        <f t="shared" si="5"/>
      </c>
      <c r="U26" s="137">
        <f t="shared" si="6"/>
        <v>0</v>
      </c>
      <c r="V26" s="138">
        <f t="shared" si="7"/>
        <v>0</v>
      </c>
      <c r="W26" s="138">
        <f t="shared" si="8"/>
        <v>0</v>
      </c>
      <c r="X26" s="139">
        <f>IF($M$3&gt;=SUM(AD26:$AD$132),0,IF(Y26&gt;=AD26,0,-PMT(AE26/12,(AB26)*12,0,(AD26-Y26))/$H$1))</f>
        <v>0</v>
      </c>
      <c r="Y26" s="138" t="e">
        <f>IF(Y27&gt;AD27,(-FV(AE26,(AB26-AB27),0,(Y27-AD27)))+-FV(AE26/12,(AB26-AB27)*12,SUM($X27:X$132)*$H$1),-FV(AE26/12,(AB26-AB27)*12,SUM(X27:$X$132)*$H$1,AC26))</f>
        <v>#N/A</v>
      </c>
      <c r="Z26" s="138" t="e">
        <f>IF(AND(AD26&gt;0,SUM($AD$8:AD25)=0,Y25&gt;0),Y25,0)</f>
        <v>#N/A</v>
      </c>
      <c r="AA26" s="140" t="b">
        <f>IF(AND(X26&gt;0,SUM($X$8:X25)=0),AB26)</f>
        <v>0</v>
      </c>
      <c r="AB26" s="141">
        <f t="shared" si="9"/>
        <v>0</v>
      </c>
      <c r="AC26" s="141">
        <f>IF(AND($M$3&gt;SUM(AD27:$AD$132),$M$3&lt;SUM(AD26:$AD$132)),$M$3-SUM(AD27:$AD$132),0)</f>
        <v>0</v>
      </c>
      <c r="AD26" s="142">
        <f t="shared" si="10"/>
        <v>0</v>
      </c>
      <c r="AE26" s="143" t="e">
        <f t="shared" si="11"/>
        <v>#N/A</v>
      </c>
      <c r="AF26" s="142">
        <f aca="true" t="shared" si="52" ref="AF26:CQ26">IF(AND(NOT(AF$6=AG$6),$T26=AF$6),$V26,0)</f>
        <v>0</v>
      </c>
      <c r="AG26" s="142">
        <f t="shared" si="52"/>
        <v>0</v>
      </c>
      <c r="AH26" s="142">
        <f t="shared" si="52"/>
        <v>0</v>
      </c>
      <c r="AI26" s="142">
        <f t="shared" si="52"/>
        <v>0</v>
      </c>
      <c r="AJ26" s="142">
        <f t="shared" si="52"/>
        <v>0</v>
      </c>
      <c r="AK26" s="142">
        <f t="shared" si="52"/>
        <v>0</v>
      </c>
      <c r="AL26" s="142">
        <f t="shared" si="52"/>
        <v>0</v>
      </c>
      <c r="AM26" s="142">
        <f t="shared" si="52"/>
        <v>0</v>
      </c>
      <c r="AN26" s="142">
        <f t="shared" si="52"/>
        <v>0</v>
      </c>
      <c r="AO26" s="142">
        <f t="shared" si="52"/>
        <v>0</v>
      </c>
      <c r="AP26" s="142">
        <f t="shared" si="52"/>
        <v>0</v>
      </c>
      <c r="AQ26" s="142">
        <f t="shared" si="52"/>
        <v>0</v>
      </c>
      <c r="AR26" s="142">
        <f t="shared" si="52"/>
        <v>0</v>
      </c>
      <c r="AS26" s="142">
        <f t="shared" si="52"/>
        <v>0</v>
      </c>
      <c r="AT26" s="142">
        <f t="shared" si="52"/>
        <v>0</v>
      </c>
      <c r="AU26" s="142">
        <f t="shared" si="52"/>
        <v>0</v>
      </c>
      <c r="AV26" s="142">
        <f t="shared" si="52"/>
        <v>0</v>
      </c>
      <c r="AW26" s="142">
        <f t="shared" si="52"/>
        <v>0</v>
      </c>
      <c r="AX26" s="142">
        <f t="shared" si="52"/>
        <v>0</v>
      </c>
      <c r="AY26" s="142">
        <f t="shared" si="52"/>
        <v>0</v>
      </c>
      <c r="AZ26" s="142">
        <f t="shared" si="52"/>
        <v>0</v>
      </c>
      <c r="BA26" s="142">
        <f t="shared" si="52"/>
        <v>0</v>
      </c>
      <c r="BB26" s="142">
        <f t="shared" si="52"/>
        <v>0</v>
      </c>
      <c r="BC26" s="142">
        <f t="shared" si="52"/>
        <v>0</v>
      </c>
      <c r="BD26" s="142">
        <f t="shared" si="52"/>
        <v>0</v>
      </c>
      <c r="BE26" s="142">
        <f t="shared" si="52"/>
        <v>0</v>
      </c>
      <c r="BF26" s="142">
        <f t="shared" si="52"/>
        <v>0</v>
      </c>
      <c r="BG26" s="142">
        <f t="shared" si="52"/>
        <v>0</v>
      </c>
      <c r="BH26" s="142">
        <f t="shared" si="52"/>
        <v>0</v>
      </c>
      <c r="BI26" s="142">
        <f t="shared" si="52"/>
        <v>0</v>
      </c>
      <c r="BJ26" s="142">
        <f t="shared" si="52"/>
        <v>0</v>
      </c>
      <c r="BK26" s="142">
        <f t="shared" si="52"/>
        <v>0</v>
      </c>
      <c r="BL26" s="142">
        <f t="shared" si="52"/>
        <v>0</v>
      </c>
      <c r="BM26" s="142">
        <f t="shared" si="52"/>
        <v>0</v>
      </c>
      <c r="BN26" s="142">
        <f t="shared" si="52"/>
        <v>0</v>
      </c>
      <c r="BO26" s="142">
        <f t="shared" si="52"/>
        <v>0</v>
      </c>
      <c r="BP26" s="142">
        <f t="shared" si="52"/>
        <v>0</v>
      </c>
      <c r="BQ26" s="142">
        <f t="shared" si="52"/>
        <v>0</v>
      </c>
      <c r="BR26" s="142">
        <f t="shared" si="52"/>
        <v>0</v>
      </c>
      <c r="BS26" s="142">
        <f t="shared" si="52"/>
        <v>0</v>
      </c>
      <c r="BT26" s="142">
        <f t="shared" si="52"/>
        <v>0</v>
      </c>
      <c r="BU26" s="142">
        <f t="shared" si="52"/>
        <v>0</v>
      </c>
      <c r="BV26" s="142">
        <f t="shared" si="52"/>
        <v>0</v>
      </c>
      <c r="BW26" s="142">
        <f t="shared" si="52"/>
        <v>0</v>
      </c>
      <c r="BX26" s="142">
        <f t="shared" si="52"/>
        <v>0</v>
      </c>
      <c r="BY26" s="142">
        <f t="shared" si="52"/>
        <v>0</v>
      </c>
      <c r="BZ26" s="142">
        <f t="shared" si="52"/>
        <v>0</v>
      </c>
      <c r="CA26" s="142">
        <f t="shared" si="52"/>
        <v>0</v>
      </c>
      <c r="CB26" s="142">
        <f t="shared" si="52"/>
        <v>0</v>
      </c>
      <c r="CC26" s="142">
        <f t="shared" si="52"/>
        <v>0</v>
      </c>
      <c r="CD26" s="142">
        <f t="shared" si="52"/>
        <v>0</v>
      </c>
      <c r="CE26" s="142">
        <f t="shared" si="52"/>
        <v>0</v>
      </c>
      <c r="CF26" s="142">
        <f t="shared" si="52"/>
        <v>0</v>
      </c>
      <c r="CG26" s="142">
        <f t="shared" si="52"/>
        <v>0</v>
      </c>
      <c r="CH26" s="142">
        <f t="shared" si="52"/>
        <v>0</v>
      </c>
      <c r="CI26" s="142">
        <f t="shared" si="52"/>
        <v>0</v>
      </c>
      <c r="CJ26" s="142">
        <f t="shared" si="52"/>
        <v>0</v>
      </c>
      <c r="CK26" s="142">
        <f t="shared" si="52"/>
        <v>0</v>
      </c>
      <c r="CL26" s="142">
        <f t="shared" si="52"/>
        <v>0</v>
      </c>
      <c r="CM26" s="142">
        <f t="shared" si="52"/>
        <v>0</v>
      </c>
      <c r="CN26" s="142">
        <f t="shared" si="52"/>
        <v>0</v>
      </c>
      <c r="CO26" s="142">
        <f t="shared" si="52"/>
        <v>0</v>
      </c>
      <c r="CP26" s="142">
        <f t="shared" si="52"/>
        <v>0</v>
      </c>
      <c r="CQ26" s="142">
        <f t="shared" si="52"/>
        <v>0</v>
      </c>
      <c r="CR26" s="142">
        <f aca="true" t="shared" si="53" ref="CR26:EY26">IF(AND(NOT(CR$6=CS$6),$T26=CR$6),$V26,0)</f>
        <v>0</v>
      </c>
      <c r="CS26" s="142">
        <f t="shared" si="53"/>
        <v>0</v>
      </c>
      <c r="CT26" s="142">
        <f t="shared" si="53"/>
        <v>0</v>
      </c>
      <c r="CU26" s="142">
        <f t="shared" si="53"/>
        <v>0</v>
      </c>
      <c r="CV26" s="142">
        <f t="shared" si="53"/>
        <v>0</v>
      </c>
      <c r="CW26" s="142">
        <f t="shared" si="53"/>
        <v>0</v>
      </c>
      <c r="CX26" s="142">
        <f t="shared" si="53"/>
        <v>0</v>
      </c>
      <c r="CY26" s="142">
        <f t="shared" si="53"/>
        <v>0</v>
      </c>
      <c r="CZ26" s="142">
        <f t="shared" si="53"/>
        <v>0</v>
      </c>
      <c r="DA26" s="142">
        <f t="shared" si="53"/>
        <v>0</v>
      </c>
      <c r="DB26" s="142">
        <f t="shared" si="53"/>
        <v>0</v>
      </c>
      <c r="DC26" s="142">
        <f t="shared" si="53"/>
        <v>0</v>
      </c>
      <c r="DD26" s="142">
        <f t="shared" si="53"/>
        <v>0</v>
      </c>
      <c r="DE26" s="142">
        <f t="shared" si="53"/>
        <v>0</v>
      </c>
      <c r="DF26" s="142">
        <f t="shared" si="53"/>
        <v>0</v>
      </c>
      <c r="DG26" s="142">
        <f t="shared" si="53"/>
        <v>0</v>
      </c>
      <c r="DH26" s="142">
        <f t="shared" si="53"/>
        <v>0</v>
      </c>
      <c r="DI26" s="142">
        <f t="shared" si="53"/>
        <v>0</v>
      </c>
      <c r="DJ26" s="142">
        <f t="shared" si="53"/>
        <v>0</v>
      </c>
      <c r="DK26" s="142">
        <f t="shared" si="53"/>
        <v>0</v>
      </c>
      <c r="DL26" s="142">
        <f t="shared" si="53"/>
        <v>0</v>
      </c>
      <c r="DM26" s="142">
        <f t="shared" si="53"/>
        <v>0</v>
      </c>
      <c r="DN26" s="142">
        <f t="shared" si="53"/>
        <v>0</v>
      </c>
      <c r="DO26" s="142">
        <f t="shared" si="53"/>
        <v>0</v>
      </c>
      <c r="DP26" s="142">
        <f t="shared" si="53"/>
        <v>0</v>
      </c>
      <c r="DQ26" s="142">
        <f t="shared" si="53"/>
        <v>0</v>
      </c>
      <c r="DR26" s="142">
        <f t="shared" si="53"/>
        <v>0</v>
      </c>
      <c r="DS26" s="142">
        <f t="shared" si="53"/>
        <v>0</v>
      </c>
      <c r="DT26" s="142">
        <f t="shared" si="53"/>
        <v>0</v>
      </c>
      <c r="DU26" s="142">
        <f t="shared" si="53"/>
        <v>0</v>
      </c>
      <c r="DV26" s="142">
        <f t="shared" si="53"/>
        <v>0</v>
      </c>
      <c r="DW26" s="142">
        <f t="shared" si="53"/>
        <v>0</v>
      </c>
      <c r="DX26" s="142">
        <f t="shared" si="53"/>
        <v>0</v>
      </c>
      <c r="DY26" s="142">
        <f t="shared" si="53"/>
        <v>0</v>
      </c>
      <c r="DZ26" s="142">
        <f t="shared" si="53"/>
        <v>0</v>
      </c>
      <c r="EA26" s="142">
        <f t="shared" si="53"/>
        <v>0</v>
      </c>
      <c r="EB26" s="142">
        <f t="shared" si="53"/>
        <v>0</v>
      </c>
      <c r="EC26" s="142">
        <f t="shared" si="53"/>
        <v>0</v>
      </c>
      <c r="ED26" s="142">
        <f t="shared" si="53"/>
        <v>0</v>
      </c>
      <c r="EE26" s="142">
        <f t="shared" si="53"/>
        <v>0</v>
      </c>
      <c r="EF26" s="142">
        <f t="shared" si="53"/>
        <v>0</v>
      </c>
      <c r="EG26" s="142">
        <f t="shared" si="53"/>
        <v>0</v>
      </c>
      <c r="EH26" s="142">
        <f t="shared" si="53"/>
        <v>0</v>
      </c>
      <c r="EI26" s="142">
        <f t="shared" si="53"/>
        <v>0</v>
      </c>
      <c r="EJ26" s="142">
        <f t="shared" si="53"/>
        <v>0</v>
      </c>
      <c r="EK26" s="142">
        <f t="shared" si="53"/>
        <v>0</v>
      </c>
      <c r="EL26" s="142">
        <f t="shared" si="53"/>
        <v>0</v>
      </c>
      <c r="EM26" s="142">
        <f t="shared" si="53"/>
        <v>0</v>
      </c>
      <c r="EN26" s="142">
        <f t="shared" si="53"/>
        <v>0</v>
      </c>
      <c r="EO26" s="142">
        <f t="shared" si="53"/>
        <v>0</v>
      </c>
      <c r="EP26" s="142">
        <f t="shared" si="53"/>
        <v>0</v>
      </c>
      <c r="EQ26" s="142">
        <f t="shared" si="53"/>
        <v>0</v>
      </c>
      <c r="ER26" s="142">
        <f t="shared" si="53"/>
        <v>0</v>
      </c>
      <c r="ES26" s="142">
        <f t="shared" si="53"/>
        <v>0</v>
      </c>
      <c r="ET26" s="142">
        <f t="shared" si="53"/>
        <v>0</v>
      </c>
      <c r="EU26" s="142">
        <f t="shared" si="53"/>
        <v>0</v>
      </c>
      <c r="EV26" s="142">
        <f t="shared" si="53"/>
        <v>0</v>
      </c>
      <c r="EW26" s="142">
        <f t="shared" si="53"/>
        <v>0</v>
      </c>
      <c r="EX26" s="142">
        <f t="shared" si="53"/>
        <v>0</v>
      </c>
      <c r="EY26" s="142">
        <f t="shared" si="53"/>
        <v>0</v>
      </c>
      <c r="EZ26" s="144">
        <f t="shared" si="14"/>
        <v>0</v>
      </c>
      <c r="FA26" s="141">
        <f>IF(AND($M$3&gt;SUM(Q27:$Q$132),$G$3&lt;SUM(Q26:$Q$132)),$G$3-SUM(Q27:$Q$132),0)</f>
        <v>0</v>
      </c>
      <c r="FB26" s="120">
        <v>107</v>
      </c>
      <c r="FC26" s="145">
        <f>AX6</f>
        <v>0</v>
      </c>
      <c r="FD26" s="145">
        <f>AX133</f>
        <v>0</v>
      </c>
      <c r="FE26" s="141" t="str">
        <f t="shared" si="15"/>
        <v>x</v>
      </c>
    </row>
    <row r="27" spans="1:161" s="141" customFormat="1" ht="24.75" customHeight="1">
      <c r="A27" s="121"/>
      <c r="B27" s="121"/>
      <c r="C27" s="122"/>
      <c r="D27" s="123"/>
      <c r="E27" s="123"/>
      <c r="F27" s="124"/>
      <c r="G27" s="125">
        <f t="shared" si="2"/>
      </c>
      <c r="H27" s="126"/>
      <c r="I27" s="127">
        <f t="shared" si="23"/>
      </c>
      <c r="J27" s="128"/>
      <c r="K27" s="129"/>
      <c r="L27" s="130">
        <f t="shared" si="20"/>
      </c>
      <c r="M27" s="131"/>
      <c r="N27" s="130">
        <f t="shared" si="3"/>
      </c>
      <c r="O27" s="132"/>
      <c r="P27" s="133"/>
      <c r="Q27" s="134">
        <f t="shared" si="4"/>
      </c>
      <c r="R27" s="135">
        <f>IF(AND(E27=1,C27&gt;0),(D27-($B$4-C27)),IF(AND(E27&gt;0,E27=2),(D27-($B$4-C27))*'A - Condition &amp; Criticality'!$E$6,IF(AND(E27&gt;0,E27=3),(D27-($B$4-C27))*'A - Condition &amp; Criticality'!$E$7,IF(AND(E27&gt;0,E27=4),(D27-($B$4-C27))*'A - Condition &amp; Criticality'!$E$8,IF(AND(E27&gt;0,E27=5),(D27-($B$4-C27))*'A - Condition &amp; Criticality'!$E$9,IF(AND(E27&gt;0,E27=6),(D27-($B$4-C27))*'A - Condition &amp; Criticality'!$E$10,IF(AND(E27&gt;0,E27=7),(D27-($B$4-C27))*'A - Condition &amp; Criticality'!$E$11,0)))))))</f>
        <v>0</v>
      </c>
      <c r="S27" s="135">
        <f>IF(AND(E27&gt;0,E27=8),(D27-($B$4-C27))*'A - Condition &amp; Criticality'!$E$12,IF(AND(E27&gt;0,E27=9),(D27-($B$4-C27))*'A - Condition &amp; Criticality'!$E$13,IF(E27=10,0,0)))</f>
        <v>0</v>
      </c>
      <c r="T27" s="136">
        <f t="shared" si="5"/>
      </c>
      <c r="U27" s="137">
        <f t="shared" si="6"/>
        <v>0</v>
      </c>
      <c r="V27" s="138">
        <f t="shared" si="7"/>
        <v>0</v>
      </c>
      <c r="W27" s="138">
        <f t="shared" si="8"/>
        <v>0</v>
      </c>
      <c r="X27" s="139">
        <f>IF($M$3&gt;=SUM(AD27:$AD$132),0,IF(Y27&gt;=AD27,0,-PMT(AE27/12,(AB27)*12,0,(AD27-Y27))/$H$1))</f>
        <v>0</v>
      </c>
      <c r="Y27" s="138" t="e">
        <f>IF(Y28&gt;AD28,(-FV(AE27,(AB27-AB28),0,(Y28-AD28)))+-FV(AE27/12,(AB27-AB28)*12,SUM($X28:X$132)*$H$1),-FV(AE27/12,(AB27-AB28)*12,SUM(X28:$X$132)*$H$1,AC27))</f>
        <v>#N/A</v>
      </c>
      <c r="Z27" s="138" t="e">
        <f>IF(AND(AD27&gt;0,SUM($AD$8:AD26)=0,Y26&gt;0),Y26,0)</f>
        <v>#N/A</v>
      </c>
      <c r="AA27" s="140" t="b">
        <f>IF(AND(X27&gt;0,SUM($X$8:X26)=0),AB27)</f>
        <v>0</v>
      </c>
      <c r="AB27" s="141">
        <f t="shared" si="9"/>
        <v>0</v>
      </c>
      <c r="AC27" s="141">
        <f>IF(AND($M$3&gt;SUM(AD28:$AD$132),$M$3&lt;SUM(AD27:$AD$132)),$M$3-SUM(AD28:$AD$132),0)</f>
        <v>0</v>
      </c>
      <c r="AD27" s="142">
        <f t="shared" si="10"/>
        <v>0</v>
      </c>
      <c r="AE27" s="143" t="e">
        <f t="shared" si="11"/>
        <v>#N/A</v>
      </c>
      <c r="AF27" s="142">
        <f aca="true" t="shared" si="54" ref="AF27:CQ27">IF(AND(NOT(AF$6=AG$6),$T27=AF$6),$V27,0)</f>
        <v>0</v>
      </c>
      <c r="AG27" s="142">
        <f t="shared" si="54"/>
        <v>0</v>
      </c>
      <c r="AH27" s="142">
        <f t="shared" si="54"/>
        <v>0</v>
      </c>
      <c r="AI27" s="142">
        <f t="shared" si="54"/>
        <v>0</v>
      </c>
      <c r="AJ27" s="142">
        <f t="shared" si="54"/>
        <v>0</v>
      </c>
      <c r="AK27" s="142">
        <f t="shared" si="54"/>
        <v>0</v>
      </c>
      <c r="AL27" s="142">
        <f t="shared" si="54"/>
        <v>0</v>
      </c>
      <c r="AM27" s="142">
        <f t="shared" si="54"/>
        <v>0</v>
      </c>
      <c r="AN27" s="142">
        <f t="shared" si="54"/>
        <v>0</v>
      </c>
      <c r="AO27" s="142">
        <f t="shared" si="54"/>
        <v>0</v>
      </c>
      <c r="AP27" s="142">
        <f t="shared" si="54"/>
        <v>0</v>
      </c>
      <c r="AQ27" s="142">
        <f t="shared" si="54"/>
        <v>0</v>
      </c>
      <c r="AR27" s="142">
        <f t="shared" si="54"/>
        <v>0</v>
      </c>
      <c r="AS27" s="142">
        <f t="shared" si="54"/>
        <v>0</v>
      </c>
      <c r="AT27" s="142">
        <f t="shared" si="54"/>
        <v>0</v>
      </c>
      <c r="AU27" s="142">
        <f t="shared" si="54"/>
        <v>0</v>
      </c>
      <c r="AV27" s="142">
        <f t="shared" si="54"/>
        <v>0</v>
      </c>
      <c r="AW27" s="142">
        <f t="shared" si="54"/>
        <v>0</v>
      </c>
      <c r="AX27" s="142">
        <f t="shared" si="54"/>
        <v>0</v>
      </c>
      <c r="AY27" s="142">
        <f t="shared" si="54"/>
        <v>0</v>
      </c>
      <c r="AZ27" s="142">
        <f t="shared" si="54"/>
        <v>0</v>
      </c>
      <c r="BA27" s="142">
        <f t="shared" si="54"/>
        <v>0</v>
      </c>
      <c r="BB27" s="142">
        <f t="shared" si="54"/>
        <v>0</v>
      </c>
      <c r="BC27" s="142">
        <f t="shared" si="54"/>
        <v>0</v>
      </c>
      <c r="BD27" s="142">
        <f t="shared" si="54"/>
        <v>0</v>
      </c>
      <c r="BE27" s="142">
        <f t="shared" si="54"/>
        <v>0</v>
      </c>
      <c r="BF27" s="142">
        <f t="shared" si="54"/>
        <v>0</v>
      </c>
      <c r="BG27" s="142">
        <f t="shared" si="54"/>
        <v>0</v>
      </c>
      <c r="BH27" s="142">
        <f t="shared" si="54"/>
        <v>0</v>
      </c>
      <c r="BI27" s="142">
        <f t="shared" si="54"/>
        <v>0</v>
      </c>
      <c r="BJ27" s="142">
        <f t="shared" si="54"/>
        <v>0</v>
      </c>
      <c r="BK27" s="142">
        <f t="shared" si="54"/>
        <v>0</v>
      </c>
      <c r="BL27" s="142">
        <f t="shared" si="54"/>
        <v>0</v>
      </c>
      <c r="BM27" s="142">
        <f t="shared" si="54"/>
        <v>0</v>
      </c>
      <c r="BN27" s="142">
        <f t="shared" si="54"/>
        <v>0</v>
      </c>
      <c r="BO27" s="142">
        <f t="shared" si="54"/>
        <v>0</v>
      </c>
      <c r="BP27" s="142">
        <f t="shared" si="54"/>
        <v>0</v>
      </c>
      <c r="BQ27" s="142">
        <f t="shared" si="54"/>
        <v>0</v>
      </c>
      <c r="BR27" s="142">
        <f t="shared" si="54"/>
        <v>0</v>
      </c>
      <c r="BS27" s="142">
        <f t="shared" si="54"/>
        <v>0</v>
      </c>
      <c r="BT27" s="142">
        <f t="shared" si="54"/>
        <v>0</v>
      </c>
      <c r="BU27" s="142">
        <f t="shared" si="54"/>
        <v>0</v>
      </c>
      <c r="BV27" s="142">
        <f t="shared" si="54"/>
        <v>0</v>
      </c>
      <c r="BW27" s="142">
        <f t="shared" si="54"/>
        <v>0</v>
      </c>
      <c r="BX27" s="142">
        <f t="shared" si="54"/>
        <v>0</v>
      </c>
      <c r="BY27" s="142">
        <f t="shared" si="54"/>
        <v>0</v>
      </c>
      <c r="BZ27" s="142">
        <f t="shared" si="54"/>
        <v>0</v>
      </c>
      <c r="CA27" s="142">
        <f t="shared" si="54"/>
        <v>0</v>
      </c>
      <c r="CB27" s="142">
        <f t="shared" si="54"/>
        <v>0</v>
      </c>
      <c r="CC27" s="142">
        <f t="shared" si="54"/>
        <v>0</v>
      </c>
      <c r="CD27" s="142">
        <f t="shared" si="54"/>
        <v>0</v>
      </c>
      <c r="CE27" s="142">
        <f t="shared" si="54"/>
        <v>0</v>
      </c>
      <c r="CF27" s="142">
        <f t="shared" si="54"/>
        <v>0</v>
      </c>
      <c r="CG27" s="142">
        <f t="shared" si="54"/>
        <v>0</v>
      </c>
      <c r="CH27" s="142">
        <f t="shared" si="54"/>
        <v>0</v>
      </c>
      <c r="CI27" s="142">
        <f t="shared" si="54"/>
        <v>0</v>
      </c>
      <c r="CJ27" s="142">
        <f t="shared" si="54"/>
        <v>0</v>
      </c>
      <c r="CK27" s="142">
        <f t="shared" si="54"/>
        <v>0</v>
      </c>
      <c r="CL27" s="142">
        <f t="shared" si="54"/>
        <v>0</v>
      </c>
      <c r="CM27" s="142">
        <f t="shared" si="54"/>
        <v>0</v>
      </c>
      <c r="CN27" s="142">
        <f t="shared" si="54"/>
        <v>0</v>
      </c>
      <c r="CO27" s="142">
        <f t="shared" si="54"/>
        <v>0</v>
      </c>
      <c r="CP27" s="142">
        <f t="shared" si="54"/>
        <v>0</v>
      </c>
      <c r="CQ27" s="142">
        <f t="shared" si="54"/>
        <v>0</v>
      </c>
      <c r="CR27" s="142">
        <f aca="true" t="shared" si="55" ref="CR27:EY27">IF(AND(NOT(CR$6=CS$6),$T27=CR$6),$V27,0)</f>
        <v>0</v>
      </c>
      <c r="CS27" s="142">
        <f t="shared" si="55"/>
        <v>0</v>
      </c>
      <c r="CT27" s="142">
        <f t="shared" si="55"/>
        <v>0</v>
      </c>
      <c r="CU27" s="142">
        <f t="shared" si="55"/>
        <v>0</v>
      </c>
      <c r="CV27" s="142">
        <f t="shared" si="55"/>
        <v>0</v>
      </c>
      <c r="CW27" s="142">
        <f t="shared" si="55"/>
        <v>0</v>
      </c>
      <c r="CX27" s="142">
        <f t="shared" si="55"/>
        <v>0</v>
      </c>
      <c r="CY27" s="142">
        <f t="shared" si="55"/>
        <v>0</v>
      </c>
      <c r="CZ27" s="142">
        <f t="shared" si="55"/>
        <v>0</v>
      </c>
      <c r="DA27" s="142">
        <f t="shared" si="55"/>
        <v>0</v>
      </c>
      <c r="DB27" s="142">
        <f t="shared" si="55"/>
        <v>0</v>
      </c>
      <c r="DC27" s="142">
        <f t="shared" si="55"/>
        <v>0</v>
      </c>
      <c r="DD27" s="142">
        <f t="shared" si="55"/>
        <v>0</v>
      </c>
      <c r="DE27" s="142">
        <f t="shared" si="55"/>
        <v>0</v>
      </c>
      <c r="DF27" s="142">
        <f t="shared" si="55"/>
        <v>0</v>
      </c>
      <c r="DG27" s="142">
        <f t="shared" si="55"/>
        <v>0</v>
      </c>
      <c r="DH27" s="142">
        <f t="shared" si="55"/>
        <v>0</v>
      </c>
      <c r="DI27" s="142">
        <f t="shared" si="55"/>
        <v>0</v>
      </c>
      <c r="DJ27" s="142">
        <f t="shared" si="55"/>
        <v>0</v>
      </c>
      <c r="DK27" s="142">
        <f t="shared" si="55"/>
        <v>0</v>
      </c>
      <c r="DL27" s="142">
        <f t="shared" si="55"/>
        <v>0</v>
      </c>
      <c r="DM27" s="142">
        <f t="shared" si="55"/>
        <v>0</v>
      </c>
      <c r="DN27" s="142">
        <f t="shared" si="55"/>
        <v>0</v>
      </c>
      <c r="DO27" s="142">
        <f t="shared" si="55"/>
        <v>0</v>
      </c>
      <c r="DP27" s="142">
        <f t="shared" si="55"/>
        <v>0</v>
      </c>
      <c r="DQ27" s="142">
        <f t="shared" si="55"/>
        <v>0</v>
      </c>
      <c r="DR27" s="142">
        <f t="shared" si="55"/>
        <v>0</v>
      </c>
      <c r="DS27" s="142">
        <f t="shared" si="55"/>
        <v>0</v>
      </c>
      <c r="DT27" s="142">
        <f t="shared" si="55"/>
        <v>0</v>
      </c>
      <c r="DU27" s="142">
        <f t="shared" si="55"/>
        <v>0</v>
      </c>
      <c r="DV27" s="142">
        <f t="shared" si="55"/>
        <v>0</v>
      </c>
      <c r="DW27" s="142">
        <f t="shared" si="55"/>
        <v>0</v>
      </c>
      <c r="DX27" s="142">
        <f t="shared" si="55"/>
        <v>0</v>
      </c>
      <c r="DY27" s="142">
        <f t="shared" si="55"/>
        <v>0</v>
      </c>
      <c r="DZ27" s="142">
        <f t="shared" si="55"/>
        <v>0</v>
      </c>
      <c r="EA27" s="142">
        <f t="shared" si="55"/>
        <v>0</v>
      </c>
      <c r="EB27" s="142">
        <f t="shared" si="55"/>
        <v>0</v>
      </c>
      <c r="EC27" s="142">
        <f t="shared" si="55"/>
        <v>0</v>
      </c>
      <c r="ED27" s="142">
        <f t="shared" si="55"/>
        <v>0</v>
      </c>
      <c r="EE27" s="142">
        <f t="shared" si="55"/>
        <v>0</v>
      </c>
      <c r="EF27" s="142">
        <f t="shared" si="55"/>
        <v>0</v>
      </c>
      <c r="EG27" s="142">
        <f t="shared" si="55"/>
        <v>0</v>
      </c>
      <c r="EH27" s="142">
        <f t="shared" si="55"/>
        <v>0</v>
      </c>
      <c r="EI27" s="142">
        <f t="shared" si="55"/>
        <v>0</v>
      </c>
      <c r="EJ27" s="142">
        <f t="shared" si="55"/>
        <v>0</v>
      </c>
      <c r="EK27" s="142">
        <f t="shared" si="55"/>
        <v>0</v>
      </c>
      <c r="EL27" s="142">
        <f t="shared" si="55"/>
        <v>0</v>
      </c>
      <c r="EM27" s="142">
        <f t="shared" si="55"/>
        <v>0</v>
      </c>
      <c r="EN27" s="142">
        <f t="shared" si="55"/>
        <v>0</v>
      </c>
      <c r="EO27" s="142">
        <f t="shared" si="55"/>
        <v>0</v>
      </c>
      <c r="EP27" s="142">
        <f t="shared" si="55"/>
        <v>0</v>
      </c>
      <c r="EQ27" s="142">
        <f t="shared" si="55"/>
        <v>0</v>
      </c>
      <c r="ER27" s="142">
        <f t="shared" si="55"/>
        <v>0</v>
      </c>
      <c r="ES27" s="142">
        <f t="shared" si="55"/>
        <v>0</v>
      </c>
      <c r="ET27" s="142">
        <f t="shared" si="55"/>
        <v>0</v>
      </c>
      <c r="EU27" s="142">
        <f t="shared" si="55"/>
        <v>0</v>
      </c>
      <c r="EV27" s="142">
        <f t="shared" si="55"/>
        <v>0</v>
      </c>
      <c r="EW27" s="142">
        <f t="shared" si="55"/>
        <v>0</v>
      </c>
      <c r="EX27" s="142">
        <f t="shared" si="55"/>
        <v>0</v>
      </c>
      <c r="EY27" s="142">
        <f t="shared" si="55"/>
        <v>0</v>
      </c>
      <c r="EZ27" s="144">
        <f t="shared" si="14"/>
        <v>0</v>
      </c>
      <c r="FA27" s="141">
        <f>IF(AND($M$3&gt;SUM(Q28:$Q$132),$G$3&lt;SUM(Q27:$Q$132)),$G$3-SUM(Q28:$Q$132),0)</f>
        <v>0</v>
      </c>
      <c r="FB27" s="120">
        <v>106</v>
      </c>
      <c r="FC27" s="145">
        <f>AY6</f>
        <v>0</v>
      </c>
      <c r="FD27" s="145">
        <f>AY133</f>
        <v>0</v>
      </c>
      <c r="FE27" s="141" t="str">
        <f t="shared" si="15"/>
        <v>x</v>
      </c>
    </row>
    <row r="28" spans="1:161" s="141" customFormat="1" ht="24.75" customHeight="1">
      <c r="A28" s="121"/>
      <c r="B28" s="121"/>
      <c r="C28" s="122"/>
      <c r="D28" s="123"/>
      <c r="E28" s="123"/>
      <c r="F28" s="124"/>
      <c r="G28" s="125">
        <f t="shared" si="2"/>
      </c>
      <c r="H28" s="126"/>
      <c r="I28" s="127">
        <f t="shared" si="23"/>
      </c>
      <c r="J28" s="128"/>
      <c r="K28" s="129"/>
      <c r="L28" s="130">
        <f t="shared" si="20"/>
      </c>
      <c r="M28" s="131"/>
      <c r="N28" s="130">
        <f t="shared" si="3"/>
      </c>
      <c r="O28" s="132"/>
      <c r="P28" s="133"/>
      <c r="Q28" s="134">
        <f t="shared" si="4"/>
      </c>
      <c r="R28" s="135">
        <f>IF(AND(E28=1,C28&gt;0),(D28-($B$4-C28)),IF(AND(E28&gt;0,E28=2),(D28-($B$4-C28))*'A - Condition &amp; Criticality'!$E$6,IF(AND(E28&gt;0,E28=3),(D28-($B$4-C28))*'A - Condition &amp; Criticality'!$E$7,IF(AND(E28&gt;0,E28=4),(D28-($B$4-C28))*'A - Condition &amp; Criticality'!$E$8,IF(AND(E28&gt;0,E28=5),(D28-($B$4-C28))*'A - Condition &amp; Criticality'!$E$9,IF(AND(E28&gt;0,E28=6),(D28-($B$4-C28))*'A - Condition &amp; Criticality'!$E$10,IF(AND(E28&gt;0,E28=7),(D28-($B$4-C28))*'A - Condition &amp; Criticality'!$E$11,0)))))))</f>
        <v>0</v>
      </c>
      <c r="S28" s="135">
        <f>IF(AND(E28&gt;0,E28=8),(D28-($B$4-C28))*'A - Condition &amp; Criticality'!$E$12,IF(AND(E28&gt;0,E28=9),(D28-($B$4-C28))*'A - Condition &amp; Criticality'!$E$13,IF(E28=10,0,0)))</f>
        <v>0</v>
      </c>
      <c r="T28" s="136">
        <f t="shared" si="5"/>
      </c>
      <c r="U28" s="137">
        <f t="shared" si="6"/>
        <v>0</v>
      </c>
      <c r="V28" s="138">
        <f t="shared" si="7"/>
        <v>0</v>
      </c>
      <c r="W28" s="138">
        <f t="shared" si="8"/>
        <v>0</v>
      </c>
      <c r="X28" s="139">
        <f>IF($M$3&gt;=SUM(AD28:$AD$132),0,IF(Y28&gt;=AD28,0,-PMT(AE28/12,(AB28)*12,0,(AD28-Y28))/$H$1))</f>
        <v>0</v>
      </c>
      <c r="Y28" s="138" t="e">
        <f>IF(Y29&gt;AD29,(-FV(AE28,(AB28-AB29),0,(Y29-AD29)))+-FV(AE28/12,(AB28-AB29)*12,SUM($X29:X$132)*$H$1),-FV(AE28/12,(AB28-AB29)*12,SUM(X29:$X$132)*$H$1,AC28))</f>
        <v>#N/A</v>
      </c>
      <c r="Z28" s="138" t="e">
        <f>IF(AND(AD28&gt;0,SUM($AD$8:AD27)=0,Y27&gt;0),Y27,0)</f>
        <v>#N/A</v>
      </c>
      <c r="AA28" s="140" t="b">
        <f>IF(AND(X28&gt;0,SUM($X$8:X27)=0),AB28)</f>
        <v>0</v>
      </c>
      <c r="AB28" s="141">
        <f t="shared" si="9"/>
        <v>0</v>
      </c>
      <c r="AC28" s="141">
        <f>IF(AND($M$3&gt;SUM(AD29:$AD$132),$M$3&lt;SUM(AD28:$AD$132)),$M$3-SUM(AD29:$AD$132),0)</f>
        <v>0</v>
      </c>
      <c r="AD28" s="142">
        <f t="shared" si="10"/>
        <v>0</v>
      </c>
      <c r="AE28" s="143" t="e">
        <f t="shared" si="11"/>
        <v>#N/A</v>
      </c>
      <c r="AF28" s="142">
        <f aca="true" t="shared" si="56" ref="AF28:CQ28">IF(AND(NOT(AF$6=AG$6),$T28=AF$6),$V28,0)</f>
        <v>0</v>
      </c>
      <c r="AG28" s="142">
        <f t="shared" si="56"/>
        <v>0</v>
      </c>
      <c r="AH28" s="142">
        <f t="shared" si="56"/>
        <v>0</v>
      </c>
      <c r="AI28" s="142">
        <f t="shared" si="56"/>
        <v>0</v>
      </c>
      <c r="AJ28" s="142">
        <f t="shared" si="56"/>
        <v>0</v>
      </c>
      <c r="AK28" s="142">
        <f t="shared" si="56"/>
        <v>0</v>
      </c>
      <c r="AL28" s="142">
        <f t="shared" si="56"/>
        <v>0</v>
      </c>
      <c r="AM28" s="142">
        <f t="shared" si="56"/>
        <v>0</v>
      </c>
      <c r="AN28" s="142">
        <f t="shared" si="56"/>
        <v>0</v>
      </c>
      <c r="AO28" s="142">
        <f t="shared" si="56"/>
        <v>0</v>
      </c>
      <c r="AP28" s="142">
        <f t="shared" si="56"/>
        <v>0</v>
      </c>
      <c r="AQ28" s="142">
        <f t="shared" si="56"/>
        <v>0</v>
      </c>
      <c r="AR28" s="142">
        <f t="shared" si="56"/>
        <v>0</v>
      </c>
      <c r="AS28" s="142">
        <f t="shared" si="56"/>
        <v>0</v>
      </c>
      <c r="AT28" s="142">
        <f t="shared" si="56"/>
        <v>0</v>
      </c>
      <c r="AU28" s="142">
        <f t="shared" si="56"/>
        <v>0</v>
      </c>
      <c r="AV28" s="142">
        <f t="shared" si="56"/>
        <v>0</v>
      </c>
      <c r="AW28" s="142">
        <f t="shared" si="56"/>
        <v>0</v>
      </c>
      <c r="AX28" s="142">
        <f t="shared" si="56"/>
        <v>0</v>
      </c>
      <c r="AY28" s="142">
        <f t="shared" si="56"/>
        <v>0</v>
      </c>
      <c r="AZ28" s="142">
        <f t="shared" si="56"/>
        <v>0</v>
      </c>
      <c r="BA28" s="142">
        <f t="shared" si="56"/>
        <v>0</v>
      </c>
      <c r="BB28" s="142">
        <f t="shared" si="56"/>
        <v>0</v>
      </c>
      <c r="BC28" s="142">
        <f t="shared" si="56"/>
        <v>0</v>
      </c>
      <c r="BD28" s="142">
        <f t="shared" si="56"/>
        <v>0</v>
      </c>
      <c r="BE28" s="142">
        <f t="shared" si="56"/>
        <v>0</v>
      </c>
      <c r="BF28" s="142">
        <f t="shared" si="56"/>
        <v>0</v>
      </c>
      <c r="BG28" s="142">
        <f t="shared" si="56"/>
        <v>0</v>
      </c>
      <c r="BH28" s="142">
        <f t="shared" si="56"/>
        <v>0</v>
      </c>
      <c r="BI28" s="142">
        <f t="shared" si="56"/>
        <v>0</v>
      </c>
      <c r="BJ28" s="142">
        <f t="shared" si="56"/>
        <v>0</v>
      </c>
      <c r="BK28" s="142">
        <f t="shared" si="56"/>
        <v>0</v>
      </c>
      <c r="BL28" s="142">
        <f t="shared" si="56"/>
        <v>0</v>
      </c>
      <c r="BM28" s="142">
        <f t="shared" si="56"/>
        <v>0</v>
      </c>
      <c r="BN28" s="142">
        <f t="shared" si="56"/>
        <v>0</v>
      </c>
      <c r="BO28" s="142">
        <f t="shared" si="56"/>
        <v>0</v>
      </c>
      <c r="BP28" s="142">
        <f t="shared" si="56"/>
        <v>0</v>
      </c>
      <c r="BQ28" s="142">
        <f t="shared" si="56"/>
        <v>0</v>
      </c>
      <c r="BR28" s="142">
        <f t="shared" si="56"/>
        <v>0</v>
      </c>
      <c r="BS28" s="142">
        <f t="shared" si="56"/>
        <v>0</v>
      </c>
      <c r="BT28" s="142">
        <f t="shared" si="56"/>
        <v>0</v>
      </c>
      <c r="BU28" s="142">
        <f t="shared" si="56"/>
        <v>0</v>
      </c>
      <c r="BV28" s="142">
        <f t="shared" si="56"/>
        <v>0</v>
      </c>
      <c r="BW28" s="142">
        <f t="shared" si="56"/>
        <v>0</v>
      </c>
      <c r="BX28" s="142">
        <f t="shared" si="56"/>
        <v>0</v>
      </c>
      <c r="BY28" s="142">
        <f t="shared" si="56"/>
        <v>0</v>
      </c>
      <c r="BZ28" s="142">
        <f t="shared" si="56"/>
        <v>0</v>
      </c>
      <c r="CA28" s="142">
        <f t="shared" si="56"/>
        <v>0</v>
      </c>
      <c r="CB28" s="142">
        <f t="shared" si="56"/>
        <v>0</v>
      </c>
      <c r="CC28" s="142">
        <f t="shared" si="56"/>
        <v>0</v>
      </c>
      <c r="CD28" s="142">
        <f t="shared" si="56"/>
        <v>0</v>
      </c>
      <c r="CE28" s="142">
        <f t="shared" si="56"/>
        <v>0</v>
      </c>
      <c r="CF28" s="142">
        <f t="shared" si="56"/>
        <v>0</v>
      </c>
      <c r="CG28" s="142">
        <f t="shared" si="56"/>
        <v>0</v>
      </c>
      <c r="CH28" s="142">
        <f t="shared" si="56"/>
        <v>0</v>
      </c>
      <c r="CI28" s="142">
        <f t="shared" si="56"/>
        <v>0</v>
      </c>
      <c r="CJ28" s="142">
        <f t="shared" si="56"/>
        <v>0</v>
      </c>
      <c r="CK28" s="142">
        <f t="shared" si="56"/>
        <v>0</v>
      </c>
      <c r="CL28" s="142">
        <f t="shared" si="56"/>
        <v>0</v>
      </c>
      <c r="CM28" s="142">
        <f t="shared" si="56"/>
        <v>0</v>
      </c>
      <c r="CN28" s="142">
        <f t="shared" si="56"/>
        <v>0</v>
      </c>
      <c r="CO28" s="142">
        <f t="shared" si="56"/>
        <v>0</v>
      </c>
      <c r="CP28" s="142">
        <f t="shared" si="56"/>
        <v>0</v>
      </c>
      <c r="CQ28" s="142">
        <f t="shared" si="56"/>
        <v>0</v>
      </c>
      <c r="CR28" s="142">
        <f aca="true" t="shared" si="57" ref="CR28:EY28">IF(AND(NOT(CR$6=CS$6),$T28=CR$6),$V28,0)</f>
        <v>0</v>
      </c>
      <c r="CS28" s="142">
        <f t="shared" si="57"/>
        <v>0</v>
      </c>
      <c r="CT28" s="142">
        <f t="shared" si="57"/>
        <v>0</v>
      </c>
      <c r="CU28" s="142">
        <f t="shared" si="57"/>
        <v>0</v>
      </c>
      <c r="CV28" s="142">
        <f t="shared" si="57"/>
        <v>0</v>
      </c>
      <c r="CW28" s="142">
        <f t="shared" si="57"/>
        <v>0</v>
      </c>
      <c r="CX28" s="142">
        <f t="shared" si="57"/>
        <v>0</v>
      </c>
      <c r="CY28" s="142">
        <f t="shared" si="57"/>
        <v>0</v>
      </c>
      <c r="CZ28" s="142">
        <f t="shared" si="57"/>
        <v>0</v>
      </c>
      <c r="DA28" s="142">
        <f t="shared" si="57"/>
        <v>0</v>
      </c>
      <c r="DB28" s="142">
        <f t="shared" si="57"/>
        <v>0</v>
      </c>
      <c r="DC28" s="142">
        <f t="shared" si="57"/>
        <v>0</v>
      </c>
      <c r="DD28" s="142">
        <f t="shared" si="57"/>
        <v>0</v>
      </c>
      <c r="DE28" s="142">
        <f t="shared" si="57"/>
        <v>0</v>
      </c>
      <c r="DF28" s="142">
        <f t="shared" si="57"/>
        <v>0</v>
      </c>
      <c r="DG28" s="142">
        <f t="shared" si="57"/>
        <v>0</v>
      </c>
      <c r="DH28" s="142">
        <f t="shared" si="57"/>
        <v>0</v>
      </c>
      <c r="DI28" s="142">
        <f t="shared" si="57"/>
        <v>0</v>
      </c>
      <c r="DJ28" s="142">
        <f t="shared" si="57"/>
        <v>0</v>
      </c>
      <c r="DK28" s="142">
        <f t="shared" si="57"/>
        <v>0</v>
      </c>
      <c r="DL28" s="142">
        <f t="shared" si="57"/>
        <v>0</v>
      </c>
      <c r="DM28" s="142">
        <f t="shared" si="57"/>
        <v>0</v>
      </c>
      <c r="DN28" s="142">
        <f t="shared" si="57"/>
        <v>0</v>
      </c>
      <c r="DO28" s="142">
        <f t="shared" si="57"/>
        <v>0</v>
      </c>
      <c r="DP28" s="142">
        <f t="shared" si="57"/>
        <v>0</v>
      </c>
      <c r="DQ28" s="142">
        <f t="shared" si="57"/>
        <v>0</v>
      </c>
      <c r="DR28" s="142">
        <f t="shared" si="57"/>
        <v>0</v>
      </c>
      <c r="DS28" s="142">
        <f t="shared" si="57"/>
        <v>0</v>
      </c>
      <c r="DT28" s="142">
        <f t="shared" si="57"/>
        <v>0</v>
      </c>
      <c r="DU28" s="142">
        <f t="shared" si="57"/>
        <v>0</v>
      </c>
      <c r="DV28" s="142">
        <f t="shared" si="57"/>
        <v>0</v>
      </c>
      <c r="DW28" s="142">
        <f t="shared" si="57"/>
        <v>0</v>
      </c>
      <c r="DX28" s="142">
        <f t="shared" si="57"/>
        <v>0</v>
      </c>
      <c r="DY28" s="142">
        <f t="shared" si="57"/>
        <v>0</v>
      </c>
      <c r="DZ28" s="142">
        <f t="shared" si="57"/>
        <v>0</v>
      </c>
      <c r="EA28" s="142">
        <f t="shared" si="57"/>
        <v>0</v>
      </c>
      <c r="EB28" s="142">
        <f t="shared" si="57"/>
        <v>0</v>
      </c>
      <c r="EC28" s="142">
        <f t="shared" si="57"/>
        <v>0</v>
      </c>
      <c r="ED28" s="142">
        <f t="shared" si="57"/>
        <v>0</v>
      </c>
      <c r="EE28" s="142">
        <f t="shared" si="57"/>
        <v>0</v>
      </c>
      <c r="EF28" s="142">
        <f t="shared" si="57"/>
        <v>0</v>
      </c>
      <c r="EG28" s="142">
        <f t="shared" si="57"/>
        <v>0</v>
      </c>
      <c r="EH28" s="142">
        <f t="shared" si="57"/>
        <v>0</v>
      </c>
      <c r="EI28" s="142">
        <f t="shared" si="57"/>
        <v>0</v>
      </c>
      <c r="EJ28" s="142">
        <f t="shared" si="57"/>
        <v>0</v>
      </c>
      <c r="EK28" s="142">
        <f t="shared" si="57"/>
        <v>0</v>
      </c>
      <c r="EL28" s="142">
        <f t="shared" si="57"/>
        <v>0</v>
      </c>
      <c r="EM28" s="142">
        <f t="shared" si="57"/>
        <v>0</v>
      </c>
      <c r="EN28" s="142">
        <f t="shared" si="57"/>
        <v>0</v>
      </c>
      <c r="EO28" s="142">
        <f t="shared" si="57"/>
        <v>0</v>
      </c>
      <c r="EP28" s="142">
        <f t="shared" si="57"/>
        <v>0</v>
      </c>
      <c r="EQ28" s="142">
        <f t="shared" si="57"/>
        <v>0</v>
      </c>
      <c r="ER28" s="142">
        <f t="shared" si="57"/>
        <v>0</v>
      </c>
      <c r="ES28" s="142">
        <f t="shared" si="57"/>
        <v>0</v>
      </c>
      <c r="ET28" s="142">
        <f t="shared" si="57"/>
        <v>0</v>
      </c>
      <c r="EU28" s="142">
        <f t="shared" si="57"/>
        <v>0</v>
      </c>
      <c r="EV28" s="142">
        <f t="shared" si="57"/>
        <v>0</v>
      </c>
      <c r="EW28" s="142">
        <f t="shared" si="57"/>
        <v>0</v>
      </c>
      <c r="EX28" s="142">
        <f t="shared" si="57"/>
        <v>0</v>
      </c>
      <c r="EY28" s="142">
        <f t="shared" si="57"/>
        <v>0</v>
      </c>
      <c r="EZ28" s="144">
        <f t="shared" si="14"/>
        <v>0</v>
      </c>
      <c r="FA28" s="141">
        <f>IF(AND($M$3&gt;SUM(Q29:$Q$132),$G$3&lt;SUM(Q28:$Q$132)),$G$3-SUM(Q29:$Q$132),0)</f>
        <v>0</v>
      </c>
      <c r="FB28" s="120">
        <v>105</v>
      </c>
      <c r="FC28" s="145">
        <f>AZ6</f>
        <v>0</v>
      </c>
      <c r="FD28" s="145">
        <f>AZ133</f>
        <v>0</v>
      </c>
      <c r="FE28" s="141" t="str">
        <f t="shared" si="15"/>
        <v>x</v>
      </c>
    </row>
    <row r="29" spans="1:161" s="141" customFormat="1" ht="24.75" customHeight="1">
      <c r="A29" s="121"/>
      <c r="B29" s="121"/>
      <c r="C29" s="122"/>
      <c r="D29" s="123"/>
      <c r="E29" s="123"/>
      <c r="F29" s="124"/>
      <c r="G29" s="125">
        <f t="shared" si="2"/>
      </c>
      <c r="H29" s="126"/>
      <c r="I29" s="127">
        <f t="shared" si="23"/>
      </c>
      <c r="J29" s="128"/>
      <c r="K29" s="129"/>
      <c r="L29" s="130">
        <f t="shared" si="20"/>
      </c>
      <c r="M29" s="131"/>
      <c r="N29" s="130">
        <f t="shared" si="3"/>
      </c>
      <c r="O29" s="132"/>
      <c r="P29" s="133"/>
      <c r="Q29" s="134">
        <f t="shared" si="4"/>
      </c>
      <c r="R29" s="135">
        <f>IF(AND(E29=1,C29&gt;0),(D29-($B$4-C29)),IF(AND(E29&gt;0,E29=2),(D29-($B$4-C29))*'A - Condition &amp; Criticality'!$E$6,IF(AND(E29&gt;0,E29=3),(D29-($B$4-C29))*'A - Condition &amp; Criticality'!$E$7,IF(AND(E29&gt;0,E29=4),(D29-($B$4-C29))*'A - Condition &amp; Criticality'!$E$8,IF(AND(E29&gt;0,E29=5),(D29-($B$4-C29))*'A - Condition &amp; Criticality'!$E$9,IF(AND(E29&gt;0,E29=6),(D29-($B$4-C29))*'A - Condition &amp; Criticality'!$E$10,IF(AND(E29&gt;0,E29=7),(D29-($B$4-C29))*'A - Condition &amp; Criticality'!$E$11,0)))))))</f>
        <v>0</v>
      </c>
      <c r="S29" s="135">
        <f>IF(AND(E29&gt;0,E29=8),(D29-($B$4-C29))*'A - Condition &amp; Criticality'!$E$12,IF(AND(E29&gt;0,E29=9),(D29-($B$4-C29))*'A - Condition &amp; Criticality'!$E$13,IF(E29=10,0,0)))</f>
        <v>0</v>
      </c>
      <c r="T29" s="136">
        <f t="shared" si="5"/>
      </c>
      <c r="U29" s="137">
        <f t="shared" si="6"/>
        <v>0</v>
      </c>
      <c r="V29" s="138">
        <f t="shared" si="7"/>
        <v>0</v>
      </c>
      <c r="W29" s="138">
        <f t="shared" si="8"/>
        <v>0</v>
      </c>
      <c r="X29" s="139">
        <f>IF($M$3&gt;=SUM(AD29:$AD$132),0,IF(Y29&gt;=AD29,0,-PMT(AE29/12,(AB29)*12,0,(AD29-Y29))/$H$1))</f>
        <v>0</v>
      </c>
      <c r="Y29" s="138" t="e">
        <f>IF(Y30&gt;AD30,(-FV(AE29,(AB29-AB30),0,(Y30-AD30)))+-FV(AE29/12,(AB29-AB30)*12,SUM($X30:X$132)*$H$1),-FV(AE29/12,(AB29-AB30)*12,SUM(X30:$X$132)*$H$1,AC29))</f>
        <v>#N/A</v>
      </c>
      <c r="Z29" s="138" t="e">
        <f>IF(AND(AD29&gt;0,SUM($AD$8:AD28)=0,Y28&gt;0),Y28,0)</f>
        <v>#N/A</v>
      </c>
      <c r="AA29" s="140" t="b">
        <f>IF(AND(X29&gt;0,SUM($X$8:X28)=0),AB29)</f>
        <v>0</v>
      </c>
      <c r="AB29" s="141">
        <f t="shared" si="9"/>
        <v>0</v>
      </c>
      <c r="AC29" s="141">
        <f>IF(AND($M$3&gt;SUM(AD30:$AD$132),$M$3&lt;SUM(AD29:$AD$132)),$M$3-SUM(AD30:$AD$132),0)</f>
        <v>0</v>
      </c>
      <c r="AD29" s="142">
        <f t="shared" si="10"/>
        <v>0</v>
      </c>
      <c r="AE29" s="143" t="e">
        <f t="shared" si="11"/>
        <v>#N/A</v>
      </c>
      <c r="AF29" s="142">
        <f aca="true" t="shared" si="58" ref="AF29:CQ29">IF(AND(NOT(AF$6=AG$6),$T29=AF$6),$V29,0)</f>
        <v>0</v>
      </c>
      <c r="AG29" s="142">
        <f t="shared" si="58"/>
        <v>0</v>
      </c>
      <c r="AH29" s="142">
        <f t="shared" si="58"/>
        <v>0</v>
      </c>
      <c r="AI29" s="142">
        <f t="shared" si="58"/>
        <v>0</v>
      </c>
      <c r="AJ29" s="142">
        <f t="shared" si="58"/>
        <v>0</v>
      </c>
      <c r="AK29" s="142">
        <f t="shared" si="58"/>
        <v>0</v>
      </c>
      <c r="AL29" s="142">
        <f t="shared" si="58"/>
        <v>0</v>
      </c>
      <c r="AM29" s="142">
        <f t="shared" si="58"/>
        <v>0</v>
      </c>
      <c r="AN29" s="142">
        <f t="shared" si="58"/>
        <v>0</v>
      </c>
      <c r="AO29" s="142">
        <f t="shared" si="58"/>
        <v>0</v>
      </c>
      <c r="AP29" s="142">
        <f t="shared" si="58"/>
        <v>0</v>
      </c>
      <c r="AQ29" s="142">
        <f t="shared" si="58"/>
        <v>0</v>
      </c>
      <c r="AR29" s="142">
        <f t="shared" si="58"/>
        <v>0</v>
      </c>
      <c r="AS29" s="142">
        <f t="shared" si="58"/>
        <v>0</v>
      </c>
      <c r="AT29" s="142">
        <f t="shared" si="58"/>
        <v>0</v>
      </c>
      <c r="AU29" s="142">
        <f t="shared" si="58"/>
        <v>0</v>
      </c>
      <c r="AV29" s="142">
        <f t="shared" si="58"/>
        <v>0</v>
      </c>
      <c r="AW29" s="142">
        <f t="shared" si="58"/>
        <v>0</v>
      </c>
      <c r="AX29" s="142">
        <f t="shared" si="58"/>
        <v>0</v>
      </c>
      <c r="AY29" s="142">
        <f t="shared" si="58"/>
        <v>0</v>
      </c>
      <c r="AZ29" s="142">
        <f t="shared" si="58"/>
        <v>0</v>
      </c>
      <c r="BA29" s="142">
        <f t="shared" si="58"/>
        <v>0</v>
      </c>
      <c r="BB29" s="142">
        <f t="shared" si="58"/>
        <v>0</v>
      </c>
      <c r="BC29" s="142">
        <f t="shared" si="58"/>
        <v>0</v>
      </c>
      <c r="BD29" s="142">
        <f t="shared" si="58"/>
        <v>0</v>
      </c>
      <c r="BE29" s="142">
        <f t="shared" si="58"/>
        <v>0</v>
      </c>
      <c r="BF29" s="142">
        <f t="shared" si="58"/>
        <v>0</v>
      </c>
      <c r="BG29" s="142">
        <f t="shared" si="58"/>
        <v>0</v>
      </c>
      <c r="BH29" s="142">
        <f t="shared" si="58"/>
        <v>0</v>
      </c>
      <c r="BI29" s="142">
        <f t="shared" si="58"/>
        <v>0</v>
      </c>
      <c r="BJ29" s="142">
        <f t="shared" si="58"/>
        <v>0</v>
      </c>
      <c r="BK29" s="142">
        <f t="shared" si="58"/>
        <v>0</v>
      </c>
      <c r="BL29" s="142">
        <f t="shared" si="58"/>
        <v>0</v>
      </c>
      <c r="BM29" s="142">
        <f t="shared" si="58"/>
        <v>0</v>
      </c>
      <c r="BN29" s="142">
        <f t="shared" si="58"/>
        <v>0</v>
      </c>
      <c r="BO29" s="142">
        <f t="shared" si="58"/>
        <v>0</v>
      </c>
      <c r="BP29" s="142">
        <f t="shared" si="58"/>
        <v>0</v>
      </c>
      <c r="BQ29" s="142">
        <f t="shared" si="58"/>
        <v>0</v>
      </c>
      <c r="BR29" s="142">
        <f t="shared" si="58"/>
        <v>0</v>
      </c>
      <c r="BS29" s="142">
        <f t="shared" si="58"/>
        <v>0</v>
      </c>
      <c r="BT29" s="142">
        <f t="shared" si="58"/>
        <v>0</v>
      </c>
      <c r="BU29" s="142">
        <f t="shared" si="58"/>
        <v>0</v>
      </c>
      <c r="BV29" s="142">
        <f t="shared" si="58"/>
        <v>0</v>
      </c>
      <c r="BW29" s="142">
        <f t="shared" si="58"/>
        <v>0</v>
      </c>
      <c r="BX29" s="142">
        <f t="shared" si="58"/>
        <v>0</v>
      </c>
      <c r="BY29" s="142">
        <f t="shared" si="58"/>
        <v>0</v>
      </c>
      <c r="BZ29" s="142">
        <f t="shared" si="58"/>
        <v>0</v>
      </c>
      <c r="CA29" s="142">
        <f t="shared" si="58"/>
        <v>0</v>
      </c>
      <c r="CB29" s="142">
        <f t="shared" si="58"/>
        <v>0</v>
      </c>
      <c r="CC29" s="142">
        <f t="shared" si="58"/>
        <v>0</v>
      </c>
      <c r="CD29" s="142">
        <f t="shared" si="58"/>
        <v>0</v>
      </c>
      <c r="CE29" s="142">
        <f t="shared" si="58"/>
        <v>0</v>
      </c>
      <c r="CF29" s="142">
        <f t="shared" si="58"/>
        <v>0</v>
      </c>
      <c r="CG29" s="142">
        <f t="shared" si="58"/>
        <v>0</v>
      </c>
      <c r="CH29" s="142">
        <f t="shared" si="58"/>
        <v>0</v>
      </c>
      <c r="CI29" s="142">
        <f t="shared" si="58"/>
        <v>0</v>
      </c>
      <c r="CJ29" s="142">
        <f t="shared" si="58"/>
        <v>0</v>
      </c>
      <c r="CK29" s="142">
        <f t="shared" si="58"/>
        <v>0</v>
      </c>
      <c r="CL29" s="142">
        <f t="shared" si="58"/>
        <v>0</v>
      </c>
      <c r="CM29" s="142">
        <f t="shared" si="58"/>
        <v>0</v>
      </c>
      <c r="CN29" s="142">
        <f t="shared" si="58"/>
        <v>0</v>
      </c>
      <c r="CO29" s="142">
        <f t="shared" si="58"/>
        <v>0</v>
      </c>
      <c r="CP29" s="142">
        <f t="shared" si="58"/>
        <v>0</v>
      </c>
      <c r="CQ29" s="142">
        <f t="shared" si="58"/>
        <v>0</v>
      </c>
      <c r="CR29" s="142">
        <f aca="true" t="shared" si="59" ref="CR29:EY29">IF(AND(NOT(CR$6=CS$6),$T29=CR$6),$V29,0)</f>
        <v>0</v>
      </c>
      <c r="CS29" s="142">
        <f t="shared" si="59"/>
        <v>0</v>
      </c>
      <c r="CT29" s="142">
        <f t="shared" si="59"/>
        <v>0</v>
      </c>
      <c r="CU29" s="142">
        <f t="shared" si="59"/>
        <v>0</v>
      </c>
      <c r="CV29" s="142">
        <f t="shared" si="59"/>
        <v>0</v>
      </c>
      <c r="CW29" s="142">
        <f t="shared" si="59"/>
        <v>0</v>
      </c>
      <c r="CX29" s="142">
        <f t="shared" si="59"/>
        <v>0</v>
      </c>
      <c r="CY29" s="142">
        <f t="shared" si="59"/>
        <v>0</v>
      </c>
      <c r="CZ29" s="142">
        <f t="shared" si="59"/>
        <v>0</v>
      </c>
      <c r="DA29" s="142">
        <f t="shared" si="59"/>
        <v>0</v>
      </c>
      <c r="DB29" s="142">
        <f t="shared" si="59"/>
        <v>0</v>
      </c>
      <c r="DC29" s="142">
        <f t="shared" si="59"/>
        <v>0</v>
      </c>
      <c r="DD29" s="142">
        <f t="shared" si="59"/>
        <v>0</v>
      </c>
      <c r="DE29" s="142">
        <f t="shared" si="59"/>
        <v>0</v>
      </c>
      <c r="DF29" s="142">
        <f t="shared" si="59"/>
        <v>0</v>
      </c>
      <c r="DG29" s="142">
        <f t="shared" si="59"/>
        <v>0</v>
      </c>
      <c r="DH29" s="142">
        <f t="shared" si="59"/>
        <v>0</v>
      </c>
      <c r="DI29" s="142">
        <f t="shared" si="59"/>
        <v>0</v>
      </c>
      <c r="DJ29" s="142">
        <f t="shared" si="59"/>
        <v>0</v>
      </c>
      <c r="DK29" s="142">
        <f t="shared" si="59"/>
        <v>0</v>
      </c>
      <c r="DL29" s="142">
        <f t="shared" si="59"/>
        <v>0</v>
      </c>
      <c r="DM29" s="142">
        <f t="shared" si="59"/>
        <v>0</v>
      </c>
      <c r="DN29" s="142">
        <f t="shared" si="59"/>
        <v>0</v>
      </c>
      <c r="DO29" s="142">
        <f t="shared" si="59"/>
        <v>0</v>
      </c>
      <c r="DP29" s="142">
        <f t="shared" si="59"/>
        <v>0</v>
      </c>
      <c r="DQ29" s="142">
        <f t="shared" si="59"/>
        <v>0</v>
      </c>
      <c r="DR29" s="142">
        <f t="shared" si="59"/>
        <v>0</v>
      </c>
      <c r="DS29" s="142">
        <f t="shared" si="59"/>
        <v>0</v>
      </c>
      <c r="DT29" s="142">
        <f t="shared" si="59"/>
        <v>0</v>
      </c>
      <c r="DU29" s="142">
        <f t="shared" si="59"/>
        <v>0</v>
      </c>
      <c r="DV29" s="142">
        <f t="shared" si="59"/>
        <v>0</v>
      </c>
      <c r="DW29" s="142">
        <f t="shared" si="59"/>
        <v>0</v>
      </c>
      <c r="DX29" s="142">
        <f t="shared" si="59"/>
        <v>0</v>
      </c>
      <c r="DY29" s="142">
        <f t="shared" si="59"/>
        <v>0</v>
      </c>
      <c r="DZ29" s="142">
        <f t="shared" si="59"/>
        <v>0</v>
      </c>
      <c r="EA29" s="142">
        <f t="shared" si="59"/>
        <v>0</v>
      </c>
      <c r="EB29" s="142">
        <f t="shared" si="59"/>
        <v>0</v>
      </c>
      <c r="EC29" s="142">
        <f t="shared" si="59"/>
        <v>0</v>
      </c>
      <c r="ED29" s="142">
        <f t="shared" si="59"/>
        <v>0</v>
      </c>
      <c r="EE29" s="142">
        <f t="shared" si="59"/>
        <v>0</v>
      </c>
      <c r="EF29" s="142">
        <f t="shared" si="59"/>
        <v>0</v>
      </c>
      <c r="EG29" s="142">
        <f t="shared" si="59"/>
        <v>0</v>
      </c>
      <c r="EH29" s="142">
        <f t="shared" si="59"/>
        <v>0</v>
      </c>
      <c r="EI29" s="142">
        <f t="shared" si="59"/>
        <v>0</v>
      </c>
      <c r="EJ29" s="142">
        <f t="shared" si="59"/>
        <v>0</v>
      </c>
      <c r="EK29" s="142">
        <f t="shared" si="59"/>
        <v>0</v>
      </c>
      <c r="EL29" s="142">
        <f t="shared" si="59"/>
        <v>0</v>
      </c>
      <c r="EM29" s="142">
        <f t="shared" si="59"/>
        <v>0</v>
      </c>
      <c r="EN29" s="142">
        <f t="shared" si="59"/>
        <v>0</v>
      </c>
      <c r="EO29" s="142">
        <f t="shared" si="59"/>
        <v>0</v>
      </c>
      <c r="EP29" s="142">
        <f t="shared" si="59"/>
        <v>0</v>
      </c>
      <c r="EQ29" s="142">
        <f t="shared" si="59"/>
        <v>0</v>
      </c>
      <c r="ER29" s="142">
        <f t="shared" si="59"/>
        <v>0</v>
      </c>
      <c r="ES29" s="142">
        <f t="shared" si="59"/>
        <v>0</v>
      </c>
      <c r="ET29" s="142">
        <f t="shared" si="59"/>
        <v>0</v>
      </c>
      <c r="EU29" s="142">
        <f t="shared" si="59"/>
        <v>0</v>
      </c>
      <c r="EV29" s="142">
        <f t="shared" si="59"/>
        <v>0</v>
      </c>
      <c r="EW29" s="142">
        <f t="shared" si="59"/>
        <v>0</v>
      </c>
      <c r="EX29" s="142">
        <f t="shared" si="59"/>
        <v>0</v>
      </c>
      <c r="EY29" s="142">
        <f t="shared" si="59"/>
        <v>0</v>
      </c>
      <c r="EZ29" s="144">
        <f t="shared" si="14"/>
        <v>0</v>
      </c>
      <c r="FA29" s="141">
        <f>IF(AND($M$3&gt;SUM(Q30:$Q$132),$G$3&lt;SUM(Q29:$Q$132)),$G$3-SUM(Q30:$Q$132),0)</f>
        <v>0</v>
      </c>
      <c r="FB29" s="120">
        <v>104</v>
      </c>
      <c r="FC29" s="145">
        <f>BA6</f>
        <v>0</v>
      </c>
      <c r="FD29" s="145">
        <f>BA133</f>
        <v>0</v>
      </c>
      <c r="FE29" s="141" t="str">
        <f t="shared" si="15"/>
        <v>x</v>
      </c>
    </row>
    <row r="30" spans="1:161" s="141" customFormat="1" ht="24.75" customHeight="1">
      <c r="A30" s="148"/>
      <c r="B30" s="148"/>
      <c r="C30" s="122"/>
      <c r="D30" s="123"/>
      <c r="E30" s="123"/>
      <c r="F30" s="124"/>
      <c r="G30" s="125">
        <f t="shared" si="2"/>
      </c>
      <c r="H30" s="126"/>
      <c r="I30" s="127">
        <f t="shared" si="23"/>
      </c>
      <c r="J30" s="128"/>
      <c r="K30" s="129"/>
      <c r="L30" s="130">
        <f t="shared" si="20"/>
      </c>
      <c r="M30" s="131"/>
      <c r="N30" s="130">
        <f t="shared" si="3"/>
      </c>
      <c r="O30" s="132"/>
      <c r="P30" s="133"/>
      <c r="Q30" s="134">
        <f t="shared" si="4"/>
      </c>
      <c r="R30" s="135">
        <f>IF(AND(E30=1,C30&gt;0),(D30-($B$4-C30)),IF(AND(E30&gt;0,E30=2),(D30-($B$4-C30))*'A - Condition &amp; Criticality'!$E$6,IF(AND(E30&gt;0,E30=3),(D30-($B$4-C30))*'A - Condition &amp; Criticality'!$E$7,IF(AND(E30&gt;0,E30=4),(D30-($B$4-C30))*'A - Condition &amp; Criticality'!$E$8,IF(AND(E30&gt;0,E30=5),(D30-($B$4-C30))*'A - Condition &amp; Criticality'!$E$9,IF(AND(E30&gt;0,E30=6),(D30-($B$4-C30))*'A - Condition &amp; Criticality'!$E$10,IF(AND(E30&gt;0,E30=7),(D30-($B$4-C30))*'A - Condition &amp; Criticality'!$E$11,0)))))))</f>
        <v>0</v>
      </c>
      <c r="S30" s="135">
        <f>IF(AND(E30&gt;0,E30=8),(D30-($B$4-C30))*'A - Condition &amp; Criticality'!$E$12,IF(AND(E30&gt;0,E30=9),(D30-($B$4-C30))*'A - Condition &amp; Criticality'!$E$13,IF(E30=10,0,0)))</f>
        <v>0</v>
      </c>
      <c r="T30" s="136">
        <f t="shared" si="5"/>
      </c>
      <c r="U30" s="137">
        <f t="shared" si="6"/>
        <v>0</v>
      </c>
      <c r="V30" s="138">
        <f t="shared" si="7"/>
        <v>0</v>
      </c>
      <c r="W30" s="138">
        <f t="shared" si="8"/>
        <v>0</v>
      </c>
      <c r="X30" s="139">
        <f>IF($M$3&gt;=SUM(AD30:$AD$132),0,IF(Y30&gt;=AD30,0,-PMT(AE30/12,(AB30)*12,0,(AD30-Y30))/$H$1))</f>
        <v>0</v>
      </c>
      <c r="Y30" s="138" t="e">
        <f>IF(Y31&gt;AD31,(-FV(AE30,(AB30-AB31),0,(Y31-AD31)))+-FV(AE30/12,(AB30-AB31)*12,SUM($X31:X$132)*$H$1),-FV(AE30/12,(AB30-AB31)*12,SUM(X31:$X$132)*$H$1,AC30))</f>
        <v>#N/A</v>
      </c>
      <c r="Z30" s="138" t="e">
        <f>IF(AND(AD30&gt;0,SUM($AD$8:AD29)=0,Y29&gt;0),Y29,0)</f>
        <v>#N/A</v>
      </c>
      <c r="AA30" s="140" t="b">
        <f>IF(AND(X30&gt;0,SUM($X$8:X29)=0),AB30)</f>
        <v>0</v>
      </c>
      <c r="AB30" s="141">
        <f t="shared" si="9"/>
        <v>0</v>
      </c>
      <c r="AC30" s="141">
        <f>IF(AND($M$3&gt;SUM(AD31:$AD$132),$M$3&lt;SUM(AD30:$AD$132)),$M$3-SUM(AD31:$AD$132),0)</f>
        <v>0</v>
      </c>
      <c r="AD30" s="142">
        <f t="shared" si="10"/>
        <v>0</v>
      </c>
      <c r="AE30" s="143" t="e">
        <f t="shared" si="11"/>
        <v>#N/A</v>
      </c>
      <c r="AF30" s="142">
        <f aca="true" t="shared" si="60" ref="AF30:CQ30">IF(AND(NOT(AF$6=AG$6),$T30=AF$6),$V30,0)</f>
        <v>0</v>
      </c>
      <c r="AG30" s="142">
        <f t="shared" si="60"/>
        <v>0</v>
      </c>
      <c r="AH30" s="142">
        <f t="shared" si="60"/>
        <v>0</v>
      </c>
      <c r="AI30" s="142">
        <f t="shared" si="60"/>
        <v>0</v>
      </c>
      <c r="AJ30" s="142">
        <f t="shared" si="60"/>
        <v>0</v>
      </c>
      <c r="AK30" s="142">
        <f t="shared" si="60"/>
        <v>0</v>
      </c>
      <c r="AL30" s="142">
        <f t="shared" si="60"/>
        <v>0</v>
      </c>
      <c r="AM30" s="142">
        <f t="shared" si="60"/>
        <v>0</v>
      </c>
      <c r="AN30" s="142">
        <f t="shared" si="60"/>
        <v>0</v>
      </c>
      <c r="AO30" s="142">
        <f t="shared" si="60"/>
        <v>0</v>
      </c>
      <c r="AP30" s="142">
        <f t="shared" si="60"/>
        <v>0</v>
      </c>
      <c r="AQ30" s="142">
        <f t="shared" si="60"/>
        <v>0</v>
      </c>
      <c r="AR30" s="142">
        <f t="shared" si="60"/>
        <v>0</v>
      </c>
      <c r="AS30" s="142">
        <f t="shared" si="60"/>
        <v>0</v>
      </c>
      <c r="AT30" s="142">
        <f t="shared" si="60"/>
        <v>0</v>
      </c>
      <c r="AU30" s="142">
        <f t="shared" si="60"/>
        <v>0</v>
      </c>
      <c r="AV30" s="142">
        <f t="shared" si="60"/>
        <v>0</v>
      </c>
      <c r="AW30" s="142">
        <f t="shared" si="60"/>
        <v>0</v>
      </c>
      <c r="AX30" s="142">
        <f t="shared" si="60"/>
        <v>0</v>
      </c>
      <c r="AY30" s="142">
        <f t="shared" si="60"/>
        <v>0</v>
      </c>
      <c r="AZ30" s="142">
        <f t="shared" si="60"/>
        <v>0</v>
      </c>
      <c r="BA30" s="142">
        <f t="shared" si="60"/>
        <v>0</v>
      </c>
      <c r="BB30" s="142">
        <f t="shared" si="60"/>
        <v>0</v>
      </c>
      <c r="BC30" s="142">
        <f t="shared" si="60"/>
        <v>0</v>
      </c>
      <c r="BD30" s="142">
        <f t="shared" si="60"/>
        <v>0</v>
      </c>
      <c r="BE30" s="142">
        <f t="shared" si="60"/>
        <v>0</v>
      </c>
      <c r="BF30" s="142">
        <f t="shared" si="60"/>
        <v>0</v>
      </c>
      <c r="BG30" s="142">
        <f t="shared" si="60"/>
        <v>0</v>
      </c>
      <c r="BH30" s="142">
        <f t="shared" si="60"/>
        <v>0</v>
      </c>
      <c r="BI30" s="142">
        <f t="shared" si="60"/>
        <v>0</v>
      </c>
      <c r="BJ30" s="142">
        <f t="shared" si="60"/>
        <v>0</v>
      </c>
      <c r="BK30" s="142">
        <f t="shared" si="60"/>
        <v>0</v>
      </c>
      <c r="BL30" s="142">
        <f t="shared" si="60"/>
        <v>0</v>
      </c>
      <c r="BM30" s="142">
        <f t="shared" si="60"/>
        <v>0</v>
      </c>
      <c r="BN30" s="142">
        <f t="shared" si="60"/>
        <v>0</v>
      </c>
      <c r="BO30" s="142">
        <f t="shared" si="60"/>
        <v>0</v>
      </c>
      <c r="BP30" s="142">
        <f t="shared" si="60"/>
        <v>0</v>
      </c>
      <c r="BQ30" s="142">
        <f t="shared" si="60"/>
        <v>0</v>
      </c>
      <c r="BR30" s="142">
        <f t="shared" si="60"/>
        <v>0</v>
      </c>
      <c r="BS30" s="142">
        <f t="shared" si="60"/>
        <v>0</v>
      </c>
      <c r="BT30" s="142">
        <f t="shared" si="60"/>
        <v>0</v>
      </c>
      <c r="BU30" s="142">
        <f t="shared" si="60"/>
        <v>0</v>
      </c>
      <c r="BV30" s="142">
        <f t="shared" si="60"/>
        <v>0</v>
      </c>
      <c r="BW30" s="142">
        <f t="shared" si="60"/>
        <v>0</v>
      </c>
      <c r="BX30" s="142">
        <f t="shared" si="60"/>
        <v>0</v>
      </c>
      <c r="BY30" s="142">
        <f t="shared" si="60"/>
        <v>0</v>
      </c>
      <c r="BZ30" s="142">
        <f t="shared" si="60"/>
        <v>0</v>
      </c>
      <c r="CA30" s="142">
        <f t="shared" si="60"/>
        <v>0</v>
      </c>
      <c r="CB30" s="142">
        <f t="shared" si="60"/>
        <v>0</v>
      </c>
      <c r="CC30" s="142">
        <f t="shared" si="60"/>
        <v>0</v>
      </c>
      <c r="CD30" s="142">
        <f t="shared" si="60"/>
        <v>0</v>
      </c>
      <c r="CE30" s="142">
        <f t="shared" si="60"/>
        <v>0</v>
      </c>
      <c r="CF30" s="142">
        <f t="shared" si="60"/>
        <v>0</v>
      </c>
      <c r="CG30" s="142">
        <f t="shared" si="60"/>
        <v>0</v>
      </c>
      <c r="CH30" s="142">
        <f t="shared" si="60"/>
        <v>0</v>
      </c>
      <c r="CI30" s="142">
        <f t="shared" si="60"/>
        <v>0</v>
      </c>
      <c r="CJ30" s="142">
        <f t="shared" si="60"/>
        <v>0</v>
      </c>
      <c r="CK30" s="142">
        <f t="shared" si="60"/>
        <v>0</v>
      </c>
      <c r="CL30" s="142">
        <f t="shared" si="60"/>
        <v>0</v>
      </c>
      <c r="CM30" s="142">
        <f t="shared" si="60"/>
        <v>0</v>
      </c>
      <c r="CN30" s="142">
        <f t="shared" si="60"/>
        <v>0</v>
      </c>
      <c r="CO30" s="142">
        <f t="shared" si="60"/>
        <v>0</v>
      </c>
      <c r="CP30" s="142">
        <f t="shared" si="60"/>
        <v>0</v>
      </c>
      <c r="CQ30" s="142">
        <f t="shared" si="60"/>
        <v>0</v>
      </c>
      <c r="CR30" s="142">
        <f aca="true" t="shared" si="61" ref="CR30:EY30">IF(AND(NOT(CR$6=CS$6),$T30=CR$6),$V30,0)</f>
        <v>0</v>
      </c>
      <c r="CS30" s="142">
        <f t="shared" si="61"/>
        <v>0</v>
      </c>
      <c r="CT30" s="142">
        <f t="shared" si="61"/>
        <v>0</v>
      </c>
      <c r="CU30" s="142">
        <f t="shared" si="61"/>
        <v>0</v>
      </c>
      <c r="CV30" s="142">
        <f t="shared" si="61"/>
        <v>0</v>
      </c>
      <c r="CW30" s="142">
        <f t="shared" si="61"/>
        <v>0</v>
      </c>
      <c r="CX30" s="142">
        <f t="shared" si="61"/>
        <v>0</v>
      </c>
      <c r="CY30" s="142">
        <f t="shared" si="61"/>
        <v>0</v>
      </c>
      <c r="CZ30" s="142">
        <f t="shared" si="61"/>
        <v>0</v>
      </c>
      <c r="DA30" s="142">
        <f t="shared" si="61"/>
        <v>0</v>
      </c>
      <c r="DB30" s="142">
        <f t="shared" si="61"/>
        <v>0</v>
      </c>
      <c r="DC30" s="142">
        <f t="shared" si="61"/>
        <v>0</v>
      </c>
      <c r="DD30" s="142">
        <f t="shared" si="61"/>
        <v>0</v>
      </c>
      <c r="DE30" s="142">
        <f t="shared" si="61"/>
        <v>0</v>
      </c>
      <c r="DF30" s="142">
        <f t="shared" si="61"/>
        <v>0</v>
      </c>
      <c r="DG30" s="142">
        <f t="shared" si="61"/>
        <v>0</v>
      </c>
      <c r="DH30" s="142">
        <f t="shared" si="61"/>
        <v>0</v>
      </c>
      <c r="DI30" s="142">
        <f t="shared" si="61"/>
        <v>0</v>
      </c>
      <c r="DJ30" s="142">
        <f t="shared" si="61"/>
        <v>0</v>
      </c>
      <c r="DK30" s="142">
        <f t="shared" si="61"/>
        <v>0</v>
      </c>
      <c r="DL30" s="142">
        <f t="shared" si="61"/>
        <v>0</v>
      </c>
      <c r="DM30" s="142">
        <f t="shared" si="61"/>
        <v>0</v>
      </c>
      <c r="DN30" s="142">
        <f t="shared" si="61"/>
        <v>0</v>
      </c>
      <c r="DO30" s="142">
        <f t="shared" si="61"/>
        <v>0</v>
      </c>
      <c r="DP30" s="142">
        <f t="shared" si="61"/>
        <v>0</v>
      </c>
      <c r="DQ30" s="142">
        <f t="shared" si="61"/>
        <v>0</v>
      </c>
      <c r="DR30" s="142">
        <f t="shared" si="61"/>
        <v>0</v>
      </c>
      <c r="DS30" s="142">
        <f t="shared" si="61"/>
        <v>0</v>
      </c>
      <c r="DT30" s="142">
        <f t="shared" si="61"/>
        <v>0</v>
      </c>
      <c r="DU30" s="142">
        <f t="shared" si="61"/>
        <v>0</v>
      </c>
      <c r="DV30" s="142">
        <f t="shared" si="61"/>
        <v>0</v>
      </c>
      <c r="DW30" s="142">
        <f t="shared" si="61"/>
        <v>0</v>
      </c>
      <c r="DX30" s="142">
        <f t="shared" si="61"/>
        <v>0</v>
      </c>
      <c r="DY30" s="142">
        <f t="shared" si="61"/>
        <v>0</v>
      </c>
      <c r="DZ30" s="142">
        <f t="shared" si="61"/>
        <v>0</v>
      </c>
      <c r="EA30" s="142">
        <f t="shared" si="61"/>
        <v>0</v>
      </c>
      <c r="EB30" s="142">
        <f t="shared" si="61"/>
        <v>0</v>
      </c>
      <c r="EC30" s="142">
        <f t="shared" si="61"/>
        <v>0</v>
      </c>
      <c r="ED30" s="142">
        <f t="shared" si="61"/>
        <v>0</v>
      </c>
      <c r="EE30" s="142">
        <f t="shared" si="61"/>
        <v>0</v>
      </c>
      <c r="EF30" s="142">
        <f t="shared" si="61"/>
        <v>0</v>
      </c>
      <c r="EG30" s="142">
        <f t="shared" si="61"/>
        <v>0</v>
      </c>
      <c r="EH30" s="142">
        <f t="shared" si="61"/>
        <v>0</v>
      </c>
      <c r="EI30" s="142">
        <f t="shared" si="61"/>
        <v>0</v>
      </c>
      <c r="EJ30" s="142">
        <f t="shared" si="61"/>
        <v>0</v>
      </c>
      <c r="EK30" s="142">
        <f t="shared" si="61"/>
        <v>0</v>
      </c>
      <c r="EL30" s="142">
        <f t="shared" si="61"/>
        <v>0</v>
      </c>
      <c r="EM30" s="142">
        <f t="shared" si="61"/>
        <v>0</v>
      </c>
      <c r="EN30" s="142">
        <f t="shared" si="61"/>
        <v>0</v>
      </c>
      <c r="EO30" s="142">
        <f t="shared" si="61"/>
        <v>0</v>
      </c>
      <c r="EP30" s="142">
        <f t="shared" si="61"/>
        <v>0</v>
      </c>
      <c r="EQ30" s="142">
        <f t="shared" si="61"/>
        <v>0</v>
      </c>
      <c r="ER30" s="142">
        <f t="shared" si="61"/>
        <v>0</v>
      </c>
      <c r="ES30" s="142">
        <f t="shared" si="61"/>
        <v>0</v>
      </c>
      <c r="ET30" s="142">
        <f t="shared" si="61"/>
        <v>0</v>
      </c>
      <c r="EU30" s="142">
        <f t="shared" si="61"/>
        <v>0</v>
      </c>
      <c r="EV30" s="142">
        <f t="shared" si="61"/>
        <v>0</v>
      </c>
      <c r="EW30" s="142">
        <f t="shared" si="61"/>
        <v>0</v>
      </c>
      <c r="EX30" s="142">
        <f t="shared" si="61"/>
        <v>0</v>
      </c>
      <c r="EY30" s="142">
        <f t="shared" si="61"/>
        <v>0</v>
      </c>
      <c r="EZ30" s="144">
        <f t="shared" si="14"/>
        <v>0</v>
      </c>
      <c r="FA30" s="141">
        <f>IF(AND($M$3&gt;SUM(Q31:$Q$132),$G$3&lt;SUM(Q30:$Q$132)),$G$3-SUM(Q31:$Q$132),0)</f>
        <v>0</v>
      </c>
      <c r="FB30" s="120">
        <v>103</v>
      </c>
      <c r="FC30" s="149">
        <f>BB6</f>
        <v>0</v>
      </c>
      <c r="FD30" s="150">
        <f>BB133</f>
        <v>0</v>
      </c>
      <c r="FE30" s="141" t="str">
        <f t="shared" si="15"/>
        <v>x</v>
      </c>
    </row>
    <row r="31" spans="1:161" s="141" customFormat="1" ht="24.75" customHeight="1">
      <c r="A31" s="121"/>
      <c r="B31" s="121"/>
      <c r="C31" s="122"/>
      <c r="D31" s="123"/>
      <c r="E31" s="123"/>
      <c r="F31" s="124"/>
      <c r="G31" s="125">
        <f t="shared" si="2"/>
      </c>
      <c r="H31" s="126"/>
      <c r="I31" s="127">
        <f t="shared" si="23"/>
      </c>
      <c r="J31" s="128"/>
      <c r="K31" s="129"/>
      <c r="L31" s="130">
        <f t="shared" si="20"/>
      </c>
      <c r="M31" s="131"/>
      <c r="N31" s="130">
        <f t="shared" si="3"/>
      </c>
      <c r="O31" s="132"/>
      <c r="P31" s="133"/>
      <c r="Q31" s="134">
        <f t="shared" si="4"/>
      </c>
      <c r="R31" s="135">
        <f>IF(AND(E31=1,C31&gt;0),(D31-($B$4-C31)),IF(AND(E31&gt;0,E31=2),(D31-($B$4-C31))*'A - Condition &amp; Criticality'!$E$6,IF(AND(E31&gt;0,E31=3),(D31-($B$4-C31))*'A - Condition &amp; Criticality'!$E$7,IF(AND(E31&gt;0,E31=4),(D31-($B$4-C31))*'A - Condition &amp; Criticality'!$E$8,IF(AND(E31&gt;0,E31=5),(D31-($B$4-C31))*'A - Condition &amp; Criticality'!$E$9,IF(AND(E31&gt;0,E31=6),(D31-($B$4-C31))*'A - Condition &amp; Criticality'!$E$10,IF(AND(E31&gt;0,E31=7),(D31-($B$4-C31))*'A - Condition &amp; Criticality'!$E$11,0)))))))</f>
        <v>0</v>
      </c>
      <c r="S31" s="135">
        <f>IF(AND(E31&gt;0,E31=8),(D31-($B$4-C31))*'A - Condition &amp; Criticality'!$E$12,IF(AND(E31&gt;0,E31=9),(D31-($B$4-C31))*'A - Condition &amp; Criticality'!$E$13,IF(E31=10,0,0)))</f>
        <v>0</v>
      </c>
      <c r="T31" s="136">
        <f t="shared" si="5"/>
      </c>
      <c r="U31" s="137">
        <f t="shared" si="6"/>
        <v>0</v>
      </c>
      <c r="V31" s="138">
        <f t="shared" si="7"/>
        <v>0</v>
      </c>
      <c r="W31" s="138">
        <f t="shared" si="8"/>
        <v>0</v>
      </c>
      <c r="X31" s="139">
        <f>IF($M$3&gt;=SUM(AD31:$AD$132),0,IF(Y31&gt;=AD31,0,-PMT(AE31/12,(AB31)*12,0,(AD31-Y31))/$H$1))</f>
        <v>0</v>
      </c>
      <c r="Y31" s="138" t="e">
        <f>IF(Y32&gt;AD32,(-FV(AE31,(AB31-AB32),0,(Y32-AD32)))+-FV(AE31/12,(AB31-AB32)*12,SUM($X32:X$132)*$H$1),-FV(AE31/12,(AB31-AB32)*12,SUM(X32:$X$132)*$H$1,AC31))</f>
        <v>#N/A</v>
      </c>
      <c r="Z31" s="138" t="e">
        <f>IF(AND(AD31&gt;0,SUM($AD$8:AD30)=0,Y30&gt;0),Y30,0)</f>
        <v>#N/A</v>
      </c>
      <c r="AA31" s="140" t="b">
        <f>IF(AND(X31&gt;0,SUM($X$8:X30)=0),AB31)</f>
        <v>0</v>
      </c>
      <c r="AB31" s="141">
        <f t="shared" si="9"/>
        <v>0</v>
      </c>
      <c r="AC31" s="141">
        <f>IF(AND($M$3&gt;SUM(AD32:$AD$132),$M$3&lt;SUM(AD31:$AD$132)),$M$3-SUM(AD32:$AD$132),0)</f>
        <v>0</v>
      </c>
      <c r="AD31" s="142">
        <f t="shared" si="10"/>
        <v>0</v>
      </c>
      <c r="AE31" s="143" t="e">
        <f t="shared" si="11"/>
        <v>#N/A</v>
      </c>
      <c r="AF31" s="142">
        <f aca="true" t="shared" si="62" ref="AF31:CQ31">IF(AND(NOT(AF$6=AG$6),$T31=AF$6),$V31,0)</f>
        <v>0</v>
      </c>
      <c r="AG31" s="142">
        <f t="shared" si="62"/>
        <v>0</v>
      </c>
      <c r="AH31" s="142">
        <f t="shared" si="62"/>
        <v>0</v>
      </c>
      <c r="AI31" s="142">
        <f t="shared" si="62"/>
        <v>0</v>
      </c>
      <c r="AJ31" s="142">
        <f t="shared" si="62"/>
        <v>0</v>
      </c>
      <c r="AK31" s="142">
        <f t="shared" si="62"/>
        <v>0</v>
      </c>
      <c r="AL31" s="142">
        <f t="shared" si="62"/>
        <v>0</v>
      </c>
      <c r="AM31" s="142">
        <f t="shared" si="62"/>
        <v>0</v>
      </c>
      <c r="AN31" s="142">
        <f t="shared" si="62"/>
        <v>0</v>
      </c>
      <c r="AO31" s="142">
        <f t="shared" si="62"/>
        <v>0</v>
      </c>
      <c r="AP31" s="142">
        <f t="shared" si="62"/>
        <v>0</v>
      </c>
      <c r="AQ31" s="142">
        <f t="shared" si="62"/>
        <v>0</v>
      </c>
      <c r="AR31" s="142">
        <f t="shared" si="62"/>
        <v>0</v>
      </c>
      <c r="AS31" s="142">
        <f t="shared" si="62"/>
        <v>0</v>
      </c>
      <c r="AT31" s="142">
        <f t="shared" si="62"/>
        <v>0</v>
      </c>
      <c r="AU31" s="142">
        <f t="shared" si="62"/>
        <v>0</v>
      </c>
      <c r="AV31" s="142">
        <f t="shared" si="62"/>
        <v>0</v>
      </c>
      <c r="AW31" s="142">
        <f t="shared" si="62"/>
        <v>0</v>
      </c>
      <c r="AX31" s="142">
        <f t="shared" si="62"/>
        <v>0</v>
      </c>
      <c r="AY31" s="142">
        <f t="shared" si="62"/>
        <v>0</v>
      </c>
      <c r="AZ31" s="142">
        <f t="shared" si="62"/>
        <v>0</v>
      </c>
      <c r="BA31" s="142">
        <f t="shared" si="62"/>
        <v>0</v>
      </c>
      <c r="BB31" s="142">
        <f t="shared" si="62"/>
        <v>0</v>
      </c>
      <c r="BC31" s="142">
        <f t="shared" si="62"/>
        <v>0</v>
      </c>
      <c r="BD31" s="142">
        <f t="shared" si="62"/>
        <v>0</v>
      </c>
      <c r="BE31" s="142">
        <f t="shared" si="62"/>
        <v>0</v>
      </c>
      <c r="BF31" s="142">
        <f t="shared" si="62"/>
        <v>0</v>
      </c>
      <c r="BG31" s="142">
        <f t="shared" si="62"/>
        <v>0</v>
      </c>
      <c r="BH31" s="142">
        <f t="shared" si="62"/>
        <v>0</v>
      </c>
      <c r="BI31" s="142">
        <f t="shared" si="62"/>
        <v>0</v>
      </c>
      <c r="BJ31" s="142">
        <f t="shared" si="62"/>
        <v>0</v>
      </c>
      <c r="BK31" s="142">
        <f t="shared" si="62"/>
        <v>0</v>
      </c>
      <c r="BL31" s="142">
        <f t="shared" si="62"/>
        <v>0</v>
      </c>
      <c r="BM31" s="142">
        <f t="shared" si="62"/>
        <v>0</v>
      </c>
      <c r="BN31" s="142">
        <f t="shared" si="62"/>
        <v>0</v>
      </c>
      <c r="BO31" s="142">
        <f t="shared" si="62"/>
        <v>0</v>
      </c>
      <c r="BP31" s="142">
        <f t="shared" si="62"/>
        <v>0</v>
      </c>
      <c r="BQ31" s="142">
        <f t="shared" si="62"/>
        <v>0</v>
      </c>
      <c r="BR31" s="142">
        <f t="shared" si="62"/>
        <v>0</v>
      </c>
      <c r="BS31" s="142">
        <f t="shared" si="62"/>
        <v>0</v>
      </c>
      <c r="BT31" s="142">
        <f t="shared" si="62"/>
        <v>0</v>
      </c>
      <c r="BU31" s="142">
        <f t="shared" si="62"/>
        <v>0</v>
      </c>
      <c r="BV31" s="142">
        <f t="shared" si="62"/>
        <v>0</v>
      </c>
      <c r="BW31" s="142">
        <f t="shared" si="62"/>
        <v>0</v>
      </c>
      <c r="BX31" s="142">
        <f t="shared" si="62"/>
        <v>0</v>
      </c>
      <c r="BY31" s="142">
        <f t="shared" si="62"/>
        <v>0</v>
      </c>
      <c r="BZ31" s="142">
        <f t="shared" si="62"/>
        <v>0</v>
      </c>
      <c r="CA31" s="142">
        <f t="shared" si="62"/>
        <v>0</v>
      </c>
      <c r="CB31" s="142">
        <f t="shared" si="62"/>
        <v>0</v>
      </c>
      <c r="CC31" s="142">
        <f t="shared" si="62"/>
        <v>0</v>
      </c>
      <c r="CD31" s="142">
        <f t="shared" si="62"/>
        <v>0</v>
      </c>
      <c r="CE31" s="142">
        <f t="shared" si="62"/>
        <v>0</v>
      </c>
      <c r="CF31" s="142">
        <f t="shared" si="62"/>
        <v>0</v>
      </c>
      <c r="CG31" s="142">
        <f t="shared" si="62"/>
        <v>0</v>
      </c>
      <c r="CH31" s="142">
        <f t="shared" si="62"/>
        <v>0</v>
      </c>
      <c r="CI31" s="142">
        <f t="shared" si="62"/>
        <v>0</v>
      </c>
      <c r="CJ31" s="142">
        <f t="shared" si="62"/>
        <v>0</v>
      </c>
      <c r="CK31" s="142">
        <f t="shared" si="62"/>
        <v>0</v>
      </c>
      <c r="CL31" s="142">
        <f t="shared" si="62"/>
        <v>0</v>
      </c>
      <c r="CM31" s="142">
        <f t="shared" si="62"/>
        <v>0</v>
      </c>
      <c r="CN31" s="142">
        <f t="shared" si="62"/>
        <v>0</v>
      </c>
      <c r="CO31" s="142">
        <f t="shared" si="62"/>
        <v>0</v>
      </c>
      <c r="CP31" s="142">
        <f t="shared" si="62"/>
        <v>0</v>
      </c>
      <c r="CQ31" s="142">
        <f t="shared" si="62"/>
        <v>0</v>
      </c>
      <c r="CR31" s="142">
        <f aca="true" t="shared" si="63" ref="CR31:EY31">IF(AND(NOT(CR$6=CS$6),$T31=CR$6),$V31,0)</f>
        <v>0</v>
      </c>
      <c r="CS31" s="142">
        <f t="shared" si="63"/>
        <v>0</v>
      </c>
      <c r="CT31" s="142">
        <f t="shared" si="63"/>
        <v>0</v>
      </c>
      <c r="CU31" s="142">
        <f t="shared" si="63"/>
        <v>0</v>
      </c>
      <c r="CV31" s="142">
        <f t="shared" si="63"/>
        <v>0</v>
      </c>
      <c r="CW31" s="142">
        <f t="shared" si="63"/>
        <v>0</v>
      </c>
      <c r="CX31" s="142">
        <f t="shared" si="63"/>
        <v>0</v>
      </c>
      <c r="CY31" s="142">
        <f t="shared" si="63"/>
        <v>0</v>
      </c>
      <c r="CZ31" s="142">
        <f t="shared" si="63"/>
        <v>0</v>
      </c>
      <c r="DA31" s="142">
        <f t="shared" si="63"/>
        <v>0</v>
      </c>
      <c r="DB31" s="142">
        <f t="shared" si="63"/>
        <v>0</v>
      </c>
      <c r="DC31" s="142">
        <f t="shared" si="63"/>
        <v>0</v>
      </c>
      <c r="DD31" s="142">
        <f t="shared" si="63"/>
        <v>0</v>
      </c>
      <c r="DE31" s="142">
        <f t="shared" si="63"/>
        <v>0</v>
      </c>
      <c r="DF31" s="142">
        <f t="shared" si="63"/>
        <v>0</v>
      </c>
      <c r="DG31" s="142">
        <f t="shared" si="63"/>
        <v>0</v>
      </c>
      <c r="DH31" s="142">
        <f t="shared" si="63"/>
        <v>0</v>
      </c>
      <c r="DI31" s="142">
        <f t="shared" si="63"/>
        <v>0</v>
      </c>
      <c r="DJ31" s="142">
        <f t="shared" si="63"/>
        <v>0</v>
      </c>
      <c r="DK31" s="142">
        <f t="shared" si="63"/>
        <v>0</v>
      </c>
      <c r="DL31" s="142">
        <f t="shared" si="63"/>
        <v>0</v>
      </c>
      <c r="DM31" s="142">
        <f t="shared" si="63"/>
        <v>0</v>
      </c>
      <c r="DN31" s="142">
        <f t="shared" si="63"/>
        <v>0</v>
      </c>
      <c r="DO31" s="142">
        <f t="shared" si="63"/>
        <v>0</v>
      </c>
      <c r="DP31" s="142">
        <f t="shared" si="63"/>
        <v>0</v>
      </c>
      <c r="DQ31" s="142">
        <f t="shared" si="63"/>
        <v>0</v>
      </c>
      <c r="DR31" s="142">
        <f t="shared" si="63"/>
        <v>0</v>
      </c>
      <c r="DS31" s="142">
        <f t="shared" si="63"/>
        <v>0</v>
      </c>
      <c r="DT31" s="142">
        <f t="shared" si="63"/>
        <v>0</v>
      </c>
      <c r="DU31" s="142">
        <f t="shared" si="63"/>
        <v>0</v>
      </c>
      <c r="DV31" s="142">
        <f t="shared" si="63"/>
        <v>0</v>
      </c>
      <c r="DW31" s="142">
        <f t="shared" si="63"/>
        <v>0</v>
      </c>
      <c r="DX31" s="142">
        <f t="shared" si="63"/>
        <v>0</v>
      </c>
      <c r="DY31" s="142">
        <f t="shared" si="63"/>
        <v>0</v>
      </c>
      <c r="DZ31" s="142">
        <f t="shared" si="63"/>
        <v>0</v>
      </c>
      <c r="EA31" s="142">
        <f t="shared" si="63"/>
        <v>0</v>
      </c>
      <c r="EB31" s="142">
        <f t="shared" si="63"/>
        <v>0</v>
      </c>
      <c r="EC31" s="142">
        <f t="shared" si="63"/>
        <v>0</v>
      </c>
      <c r="ED31" s="142">
        <f t="shared" si="63"/>
        <v>0</v>
      </c>
      <c r="EE31" s="142">
        <f t="shared" si="63"/>
        <v>0</v>
      </c>
      <c r="EF31" s="142">
        <f t="shared" si="63"/>
        <v>0</v>
      </c>
      <c r="EG31" s="142">
        <f t="shared" si="63"/>
        <v>0</v>
      </c>
      <c r="EH31" s="142">
        <f t="shared" si="63"/>
        <v>0</v>
      </c>
      <c r="EI31" s="142">
        <f t="shared" si="63"/>
        <v>0</v>
      </c>
      <c r="EJ31" s="142">
        <f t="shared" si="63"/>
        <v>0</v>
      </c>
      <c r="EK31" s="142">
        <f t="shared" si="63"/>
        <v>0</v>
      </c>
      <c r="EL31" s="142">
        <f t="shared" si="63"/>
        <v>0</v>
      </c>
      <c r="EM31" s="142">
        <f t="shared" si="63"/>
        <v>0</v>
      </c>
      <c r="EN31" s="142">
        <f t="shared" si="63"/>
        <v>0</v>
      </c>
      <c r="EO31" s="142">
        <f t="shared" si="63"/>
        <v>0</v>
      </c>
      <c r="EP31" s="142">
        <f t="shared" si="63"/>
        <v>0</v>
      </c>
      <c r="EQ31" s="142">
        <f t="shared" si="63"/>
        <v>0</v>
      </c>
      <c r="ER31" s="142">
        <f t="shared" si="63"/>
        <v>0</v>
      </c>
      <c r="ES31" s="142">
        <f t="shared" si="63"/>
        <v>0</v>
      </c>
      <c r="ET31" s="142">
        <f t="shared" si="63"/>
        <v>0</v>
      </c>
      <c r="EU31" s="142">
        <f t="shared" si="63"/>
        <v>0</v>
      </c>
      <c r="EV31" s="142">
        <f t="shared" si="63"/>
        <v>0</v>
      </c>
      <c r="EW31" s="142">
        <f t="shared" si="63"/>
        <v>0</v>
      </c>
      <c r="EX31" s="142">
        <f t="shared" si="63"/>
        <v>0</v>
      </c>
      <c r="EY31" s="142">
        <f t="shared" si="63"/>
        <v>0</v>
      </c>
      <c r="EZ31" s="144">
        <f t="shared" si="14"/>
        <v>0</v>
      </c>
      <c r="FA31" s="141">
        <f>IF(AND($M$3&gt;SUM(Q32:$Q$132),$G$3&lt;SUM(Q31:$Q$132)),$G$3-SUM(Q32:$Q$132),0)</f>
        <v>0</v>
      </c>
      <c r="FB31" s="120">
        <v>102</v>
      </c>
      <c r="FC31" s="149">
        <f>BC6</f>
        <v>0</v>
      </c>
      <c r="FD31" s="150">
        <f>BC133</f>
        <v>0</v>
      </c>
      <c r="FE31" s="141" t="str">
        <f t="shared" si="15"/>
        <v>x</v>
      </c>
    </row>
    <row r="32" spans="1:161" s="141" customFormat="1" ht="24.75" customHeight="1">
      <c r="A32" s="121"/>
      <c r="B32" s="121"/>
      <c r="C32" s="122"/>
      <c r="D32" s="123"/>
      <c r="E32" s="123"/>
      <c r="F32" s="124"/>
      <c r="G32" s="125">
        <f t="shared" si="2"/>
      </c>
      <c r="H32" s="126"/>
      <c r="I32" s="127">
        <f t="shared" si="23"/>
      </c>
      <c r="J32" s="128"/>
      <c r="K32" s="129"/>
      <c r="L32" s="130">
        <f t="shared" si="20"/>
      </c>
      <c r="M32" s="131"/>
      <c r="N32" s="130">
        <f t="shared" si="3"/>
      </c>
      <c r="O32" s="132"/>
      <c r="P32" s="133"/>
      <c r="Q32" s="134">
        <f t="shared" si="4"/>
      </c>
      <c r="R32" s="135">
        <f>IF(AND(E32=1,C32&gt;0),(D32-($B$4-C32)),IF(AND(E32&gt;0,E32=2),(D32-($B$4-C32))*'A - Condition &amp; Criticality'!$E$6,IF(AND(E32&gt;0,E32=3),(D32-($B$4-C32))*'A - Condition &amp; Criticality'!$E$7,IF(AND(E32&gt;0,E32=4),(D32-($B$4-C32))*'A - Condition &amp; Criticality'!$E$8,IF(AND(E32&gt;0,E32=5),(D32-($B$4-C32))*'A - Condition &amp; Criticality'!$E$9,IF(AND(E32&gt;0,E32=6),(D32-($B$4-C32))*'A - Condition &amp; Criticality'!$E$10,IF(AND(E32&gt;0,E32=7),(D32-($B$4-C32))*'A - Condition &amp; Criticality'!$E$11,0)))))))</f>
        <v>0</v>
      </c>
      <c r="S32" s="135">
        <f>IF(AND(E32&gt;0,E32=8),(D32-($B$4-C32))*'A - Condition &amp; Criticality'!$E$12,IF(AND(E32&gt;0,E32=9),(D32-($B$4-C32))*'A - Condition &amp; Criticality'!$E$13,IF(E32=10,0,0)))</f>
        <v>0</v>
      </c>
      <c r="T32" s="136">
        <f t="shared" si="5"/>
      </c>
      <c r="U32" s="137">
        <f t="shared" si="6"/>
        <v>0</v>
      </c>
      <c r="V32" s="138">
        <f t="shared" si="7"/>
        <v>0</v>
      </c>
      <c r="W32" s="138">
        <f t="shared" si="8"/>
        <v>0</v>
      </c>
      <c r="X32" s="139">
        <f>IF($M$3&gt;=SUM(AD32:$AD$132),0,IF(Y32&gt;=AD32,0,-PMT(AE32/12,(AB32)*12,0,(AD32-Y32))/$H$1))</f>
        <v>0</v>
      </c>
      <c r="Y32" s="138" t="e">
        <f>IF(Y33&gt;AD33,(-FV(AE32,(AB32-AB33),0,(Y33-AD33)))+-FV(AE32/12,(AB32-AB33)*12,SUM($X33:X$132)*$H$1),-FV(AE32/12,(AB32-AB33)*12,SUM(X33:$X$132)*$H$1,AC32))</f>
        <v>#N/A</v>
      </c>
      <c r="Z32" s="138" t="e">
        <f>IF(AND(AD32&gt;0,SUM($AD$8:AD31)=0,Y31&gt;0),Y31,0)</f>
        <v>#N/A</v>
      </c>
      <c r="AA32" s="140" t="b">
        <f>IF(AND(X32&gt;0,SUM($X$8:X31)=0),AB32)</f>
        <v>0</v>
      </c>
      <c r="AB32" s="141">
        <f t="shared" si="9"/>
        <v>0</v>
      </c>
      <c r="AC32" s="141">
        <f>IF(AND($M$3&gt;SUM(AD33:$AD$132),$M$3&lt;SUM(AD32:$AD$132)),$M$3-SUM(AD33:$AD$132),0)</f>
        <v>0</v>
      </c>
      <c r="AD32" s="142">
        <f t="shared" si="10"/>
        <v>0</v>
      </c>
      <c r="AE32" s="143" t="e">
        <f t="shared" si="11"/>
        <v>#N/A</v>
      </c>
      <c r="AF32" s="142">
        <f aca="true" t="shared" si="64" ref="AF32:CQ32">IF(AND(NOT(AF$6=AG$6),$T32=AF$6),$V32,0)</f>
        <v>0</v>
      </c>
      <c r="AG32" s="142">
        <f t="shared" si="64"/>
        <v>0</v>
      </c>
      <c r="AH32" s="142">
        <f t="shared" si="64"/>
        <v>0</v>
      </c>
      <c r="AI32" s="142">
        <f t="shared" si="64"/>
        <v>0</v>
      </c>
      <c r="AJ32" s="142">
        <f t="shared" si="64"/>
        <v>0</v>
      </c>
      <c r="AK32" s="142">
        <f t="shared" si="64"/>
        <v>0</v>
      </c>
      <c r="AL32" s="142">
        <f t="shared" si="64"/>
        <v>0</v>
      </c>
      <c r="AM32" s="142">
        <f t="shared" si="64"/>
        <v>0</v>
      </c>
      <c r="AN32" s="142">
        <f t="shared" si="64"/>
        <v>0</v>
      </c>
      <c r="AO32" s="142">
        <f t="shared" si="64"/>
        <v>0</v>
      </c>
      <c r="AP32" s="142">
        <f t="shared" si="64"/>
        <v>0</v>
      </c>
      <c r="AQ32" s="142">
        <f t="shared" si="64"/>
        <v>0</v>
      </c>
      <c r="AR32" s="142">
        <f t="shared" si="64"/>
        <v>0</v>
      </c>
      <c r="AS32" s="142">
        <f t="shared" si="64"/>
        <v>0</v>
      </c>
      <c r="AT32" s="142">
        <f t="shared" si="64"/>
        <v>0</v>
      </c>
      <c r="AU32" s="142">
        <f t="shared" si="64"/>
        <v>0</v>
      </c>
      <c r="AV32" s="142">
        <f t="shared" si="64"/>
        <v>0</v>
      </c>
      <c r="AW32" s="142">
        <f t="shared" si="64"/>
        <v>0</v>
      </c>
      <c r="AX32" s="142">
        <f t="shared" si="64"/>
        <v>0</v>
      </c>
      <c r="AY32" s="142">
        <f t="shared" si="64"/>
        <v>0</v>
      </c>
      <c r="AZ32" s="142">
        <f t="shared" si="64"/>
        <v>0</v>
      </c>
      <c r="BA32" s="142">
        <f t="shared" si="64"/>
        <v>0</v>
      </c>
      <c r="BB32" s="142">
        <f t="shared" si="64"/>
        <v>0</v>
      </c>
      <c r="BC32" s="142">
        <f t="shared" si="64"/>
        <v>0</v>
      </c>
      <c r="BD32" s="142">
        <f t="shared" si="64"/>
        <v>0</v>
      </c>
      <c r="BE32" s="142">
        <f t="shared" si="64"/>
        <v>0</v>
      </c>
      <c r="BF32" s="142">
        <f t="shared" si="64"/>
        <v>0</v>
      </c>
      <c r="BG32" s="142">
        <f t="shared" si="64"/>
        <v>0</v>
      </c>
      <c r="BH32" s="142">
        <f t="shared" si="64"/>
        <v>0</v>
      </c>
      <c r="BI32" s="142">
        <f t="shared" si="64"/>
        <v>0</v>
      </c>
      <c r="BJ32" s="142">
        <f t="shared" si="64"/>
        <v>0</v>
      </c>
      <c r="BK32" s="142">
        <f t="shared" si="64"/>
        <v>0</v>
      </c>
      <c r="BL32" s="142">
        <f t="shared" si="64"/>
        <v>0</v>
      </c>
      <c r="BM32" s="142">
        <f t="shared" si="64"/>
        <v>0</v>
      </c>
      <c r="BN32" s="142">
        <f t="shared" si="64"/>
        <v>0</v>
      </c>
      <c r="BO32" s="142">
        <f t="shared" si="64"/>
        <v>0</v>
      </c>
      <c r="BP32" s="142">
        <f t="shared" si="64"/>
        <v>0</v>
      </c>
      <c r="BQ32" s="142">
        <f t="shared" si="64"/>
        <v>0</v>
      </c>
      <c r="BR32" s="142">
        <f t="shared" si="64"/>
        <v>0</v>
      </c>
      <c r="BS32" s="142">
        <f t="shared" si="64"/>
        <v>0</v>
      </c>
      <c r="BT32" s="142">
        <f t="shared" si="64"/>
        <v>0</v>
      </c>
      <c r="BU32" s="142">
        <f t="shared" si="64"/>
        <v>0</v>
      </c>
      <c r="BV32" s="142">
        <f t="shared" si="64"/>
        <v>0</v>
      </c>
      <c r="BW32" s="142">
        <f t="shared" si="64"/>
        <v>0</v>
      </c>
      <c r="BX32" s="142">
        <f t="shared" si="64"/>
        <v>0</v>
      </c>
      <c r="BY32" s="142">
        <f t="shared" si="64"/>
        <v>0</v>
      </c>
      <c r="BZ32" s="142">
        <f t="shared" si="64"/>
        <v>0</v>
      </c>
      <c r="CA32" s="142">
        <f t="shared" si="64"/>
        <v>0</v>
      </c>
      <c r="CB32" s="142">
        <f t="shared" si="64"/>
        <v>0</v>
      </c>
      <c r="CC32" s="142">
        <f t="shared" si="64"/>
        <v>0</v>
      </c>
      <c r="CD32" s="142">
        <f t="shared" si="64"/>
        <v>0</v>
      </c>
      <c r="CE32" s="142">
        <f t="shared" si="64"/>
        <v>0</v>
      </c>
      <c r="CF32" s="142">
        <f t="shared" si="64"/>
        <v>0</v>
      </c>
      <c r="CG32" s="142">
        <f t="shared" si="64"/>
        <v>0</v>
      </c>
      <c r="CH32" s="142">
        <f t="shared" si="64"/>
        <v>0</v>
      </c>
      <c r="CI32" s="142">
        <f t="shared" si="64"/>
        <v>0</v>
      </c>
      <c r="CJ32" s="142">
        <f t="shared" si="64"/>
        <v>0</v>
      </c>
      <c r="CK32" s="142">
        <f t="shared" si="64"/>
        <v>0</v>
      </c>
      <c r="CL32" s="142">
        <f t="shared" si="64"/>
        <v>0</v>
      </c>
      <c r="CM32" s="142">
        <f t="shared" si="64"/>
        <v>0</v>
      </c>
      <c r="CN32" s="142">
        <f t="shared" si="64"/>
        <v>0</v>
      </c>
      <c r="CO32" s="142">
        <f t="shared" si="64"/>
        <v>0</v>
      </c>
      <c r="CP32" s="142">
        <f t="shared" si="64"/>
        <v>0</v>
      </c>
      <c r="CQ32" s="142">
        <f t="shared" si="64"/>
        <v>0</v>
      </c>
      <c r="CR32" s="142">
        <f aca="true" t="shared" si="65" ref="CR32:EY32">IF(AND(NOT(CR$6=CS$6),$T32=CR$6),$V32,0)</f>
        <v>0</v>
      </c>
      <c r="CS32" s="142">
        <f t="shared" si="65"/>
        <v>0</v>
      </c>
      <c r="CT32" s="142">
        <f t="shared" si="65"/>
        <v>0</v>
      </c>
      <c r="CU32" s="142">
        <f t="shared" si="65"/>
        <v>0</v>
      </c>
      <c r="CV32" s="142">
        <f t="shared" si="65"/>
        <v>0</v>
      </c>
      <c r="CW32" s="142">
        <f t="shared" si="65"/>
        <v>0</v>
      </c>
      <c r="CX32" s="142">
        <f t="shared" si="65"/>
        <v>0</v>
      </c>
      <c r="CY32" s="142">
        <f t="shared" si="65"/>
        <v>0</v>
      </c>
      <c r="CZ32" s="142">
        <f t="shared" si="65"/>
        <v>0</v>
      </c>
      <c r="DA32" s="142">
        <f t="shared" si="65"/>
        <v>0</v>
      </c>
      <c r="DB32" s="142">
        <f t="shared" si="65"/>
        <v>0</v>
      </c>
      <c r="DC32" s="142">
        <f t="shared" si="65"/>
        <v>0</v>
      </c>
      <c r="DD32" s="142">
        <f t="shared" si="65"/>
        <v>0</v>
      </c>
      <c r="DE32" s="142">
        <f t="shared" si="65"/>
        <v>0</v>
      </c>
      <c r="DF32" s="142">
        <f t="shared" si="65"/>
        <v>0</v>
      </c>
      <c r="DG32" s="142">
        <f t="shared" si="65"/>
        <v>0</v>
      </c>
      <c r="DH32" s="142">
        <f t="shared" si="65"/>
        <v>0</v>
      </c>
      <c r="DI32" s="142">
        <f t="shared" si="65"/>
        <v>0</v>
      </c>
      <c r="DJ32" s="142">
        <f t="shared" si="65"/>
        <v>0</v>
      </c>
      <c r="DK32" s="142">
        <f t="shared" si="65"/>
        <v>0</v>
      </c>
      <c r="DL32" s="142">
        <f t="shared" si="65"/>
        <v>0</v>
      </c>
      <c r="DM32" s="142">
        <f t="shared" si="65"/>
        <v>0</v>
      </c>
      <c r="DN32" s="142">
        <f t="shared" si="65"/>
        <v>0</v>
      </c>
      <c r="DO32" s="142">
        <f t="shared" si="65"/>
        <v>0</v>
      </c>
      <c r="DP32" s="142">
        <f t="shared" si="65"/>
        <v>0</v>
      </c>
      <c r="DQ32" s="142">
        <f t="shared" si="65"/>
        <v>0</v>
      </c>
      <c r="DR32" s="142">
        <f t="shared" si="65"/>
        <v>0</v>
      </c>
      <c r="DS32" s="142">
        <f t="shared" si="65"/>
        <v>0</v>
      </c>
      <c r="DT32" s="142">
        <f t="shared" si="65"/>
        <v>0</v>
      </c>
      <c r="DU32" s="142">
        <f t="shared" si="65"/>
        <v>0</v>
      </c>
      <c r="DV32" s="142">
        <f t="shared" si="65"/>
        <v>0</v>
      </c>
      <c r="DW32" s="142">
        <f t="shared" si="65"/>
        <v>0</v>
      </c>
      <c r="DX32" s="142">
        <f t="shared" si="65"/>
        <v>0</v>
      </c>
      <c r="DY32" s="142">
        <f t="shared" si="65"/>
        <v>0</v>
      </c>
      <c r="DZ32" s="142">
        <f t="shared" si="65"/>
        <v>0</v>
      </c>
      <c r="EA32" s="142">
        <f t="shared" si="65"/>
        <v>0</v>
      </c>
      <c r="EB32" s="142">
        <f t="shared" si="65"/>
        <v>0</v>
      </c>
      <c r="EC32" s="142">
        <f t="shared" si="65"/>
        <v>0</v>
      </c>
      <c r="ED32" s="142">
        <f t="shared" si="65"/>
        <v>0</v>
      </c>
      <c r="EE32" s="142">
        <f t="shared" si="65"/>
        <v>0</v>
      </c>
      <c r="EF32" s="142">
        <f t="shared" si="65"/>
        <v>0</v>
      </c>
      <c r="EG32" s="142">
        <f t="shared" si="65"/>
        <v>0</v>
      </c>
      <c r="EH32" s="142">
        <f t="shared" si="65"/>
        <v>0</v>
      </c>
      <c r="EI32" s="142">
        <f t="shared" si="65"/>
        <v>0</v>
      </c>
      <c r="EJ32" s="142">
        <f t="shared" si="65"/>
        <v>0</v>
      </c>
      <c r="EK32" s="142">
        <f t="shared" si="65"/>
        <v>0</v>
      </c>
      <c r="EL32" s="142">
        <f t="shared" si="65"/>
        <v>0</v>
      </c>
      <c r="EM32" s="142">
        <f t="shared" si="65"/>
        <v>0</v>
      </c>
      <c r="EN32" s="142">
        <f t="shared" si="65"/>
        <v>0</v>
      </c>
      <c r="EO32" s="142">
        <f t="shared" si="65"/>
        <v>0</v>
      </c>
      <c r="EP32" s="142">
        <f t="shared" si="65"/>
        <v>0</v>
      </c>
      <c r="EQ32" s="142">
        <f t="shared" si="65"/>
        <v>0</v>
      </c>
      <c r="ER32" s="142">
        <f t="shared" si="65"/>
        <v>0</v>
      </c>
      <c r="ES32" s="142">
        <f t="shared" si="65"/>
        <v>0</v>
      </c>
      <c r="ET32" s="142">
        <f t="shared" si="65"/>
        <v>0</v>
      </c>
      <c r="EU32" s="142">
        <f t="shared" si="65"/>
        <v>0</v>
      </c>
      <c r="EV32" s="142">
        <f t="shared" si="65"/>
        <v>0</v>
      </c>
      <c r="EW32" s="142">
        <f t="shared" si="65"/>
        <v>0</v>
      </c>
      <c r="EX32" s="142">
        <f t="shared" si="65"/>
        <v>0</v>
      </c>
      <c r="EY32" s="142">
        <f t="shared" si="65"/>
        <v>0</v>
      </c>
      <c r="EZ32" s="144">
        <f t="shared" si="14"/>
        <v>0</v>
      </c>
      <c r="FA32" s="141">
        <f>IF(AND($M$3&gt;SUM(Q33:$Q$132),$G$3&lt;SUM(Q32:$Q$132)),$G$3-SUM(Q33:$Q$132),0)</f>
        <v>0</v>
      </c>
      <c r="FB32" s="120">
        <v>101</v>
      </c>
      <c r="FC32" s="145">
        <f>BD6</f>
        <v>0</v>
      </c>
      <c r="FD32" s="145">
        <f>BD133</f>
        <v>0</v>
      </c>
      <c r="FE32" s="141" t="str">
        <f t="shared" si="15"/>
        <v>x</v>
      </c>
    </row>
    <row r="33" spans="1:161" s="141" customFormat="1" ht="24.75" customHeight="1">
      <c r="A33" s="148"/>
      <c r="B33" s="148"/>
      <c r="C33" s="122"/>
      <c r="D33" s="123"/>
      <c r="E33" s="123"/>
      <c r="F33" s="124"/>
      <c r="G33" s="125">
        <f t="shared" si="2"/>
      </c>
      <c r="H33" s="126"/>
      <c r="I33" s="127">
        <f t="shared" si="23"/>
      </c>
      <c r="J33" s="128"/>
      <c r="K33" s="129"/>
      <c r="L33" s="130">
        <f t="shared" si="20"/>
      </c>
      <c r="M33" s="131"/>
      <c r="N33" s="130">
        <f t="shared" si="3"/>
      </c>
      <c r="O33" s="132"/>
      <c r="P33" s="133"/>
      <c r="Q33" s="134">
        <f t="shared" si="4"/>
      </c>
      <c r="R33" s="135">
        <f>IF(AND(E33=1,C33&gt;0),(D33-($B$4-C33)),IF(AND(E33&gt;0,E33=2),(D33-($B$4-C33))*'A - Condition &amp; Criticality'!$E$6,IF(AND(E33&gt;0,E33=3),(D33-($B$4-C33))*'A - Condition &amp; Criticality'!$E$7,IF(AND(E33&gt;0,E33=4),(D33-($B$4-C33))*'A - Condition &amp; Criticality'!$E$8,IF(AND(E33&gt;0,E33=5),(D33-($B$4-C33))*'A - Condition &amp; Criticality'!$E$9,IF(AND(E33&gt;0,E33=6),(D33-($B$4-C33))*'A - Condition &amp; Criticality'!$E$10,IF(AND(E33&gt;0,E33=7),(D33-($B$4-C33))*'A - Condition &amp; Criticality'!$E$11,0)))))))</f>
        <v>0</v>
      </c>
      <c r="S33" s="135">
        <f>IF(AND(E33&gt;0,E33=8),(D33-($B$4-C33))*'A - Condition &amp; Criticality'!$E$12,IF(AND(E33&gt;0,E33=9),(D33-($B$4-C33))*'A - Condition &amp; Criticality'!$E$13,IF(E33=10,0,0)))</f>
        <v>0</v>
      </c>
      <c r="T33" s="136">
        <f t="shared" si="5"/>
      </c>
      <c r="U33" s="137">
        <f t="shared" si="6"/>
        <v>0</v>
      </c>
      <c r="V33" s="138">
        <f t="shared" si="7"/>
        <v>0</v>
      </c>
      <c r="W33" s="138">
        <f t="shared" si="8"/>
        <v>0</v>
      </c>
      <c r="X33" s="139">
        <f>IF($M$3&gt;=SUM(AD33:$AD$132),0,IF(Y33&gt;=AD33,0,-PMT(AE33/12,(AB33)*12,0,(AD33-Y33))/$H$1))</f>
        <v>0</v>
      </c>
      <c r="Y33" s="138" t="e">
        <f>IF(Y34&gt;AD34,(-FV(AE33,(AB33-AB34),0,(Y34-AD34)))+-FV(AE33/12,(AB33-AB34)*12,SUM($X34:X$132)*$H$1),-FV(AE33/12,(AB33-AB34)*12,SUM(X34:$X$132)*$H$1,AC33))</f>
        <v>#N/A</v>
      </c>
      <c r="Z33" s="138" t="e">
        <f>IF(AND(AD33&gt;0,SUM($AD$8:AD32)=0,Y32&gt;0),Y32,0)</f>
        <v>#N/A</v>
      </c>
      <c r="AA33" s="140" t="b">
        <f>IF(AND(X33&gt;0,SUM($X$8:X32)=0),AB33)</f>
        <v>0</v>
      </c>
      <c r="AB33" s="141">
        <f t="shared" si="9"/>
        <v>0</v>
      </c>
      <c r="AC33" s="141">
        <f>IF(AND($M$3&gt;SUM(AD34:$AD$132),$M$3&lt;SUM(AD33:$AD$132)),$M$3-SUM(AD34:$AD$132),0)</f>
        <v>0</v>
      </c>
      <c r="AD33" s="142">
        <f t="shared" si="10"/>
        <v>0</v>
      </c>
      <c r="AE33" s="143" t="e">
        <f t="shared" si="11"/>
        <v>#N/A</v>
      </c>
      <c r="AF33" s="142">
        <f aca="true" t="shared" si="66" ref="AF33:CQ33">IF(AND(NOT(AF$6=AG$6),$T33=AF$6),$V33,0)</f>
        <v>0</v>
      </c>
      <c r="AG33" s="142">
        <f t="shared" si="66"/>
        <v>0</v>
      </c>
      <c r="AH33" s="142">
        <f t="shared" si="66"/>
        <v>0</v>
      </c>
      <c r="AI33" s="142">
        <f t="shared" si="66"/>
        <v>0</v>
      </c>
      <c r="AJ33" s="142">
        <f t="shared" si="66"/>
        <v>0</v>
      </c>
      <c r="AK33" s="142">
        <f t="shared" si="66"/>
        <v>0</v>
      </c>
      <c r="AL33" s="142">
        <f t="shared" si="66"/>
        <v>0</v>
      </c>
      <c r="AM33" s="142">
        <f t="shared" si="66"/>
        <v>0</v>
      </c>
      <c r="AN33" s="142">
        <f t="shared" si="66"/>
        <v>0</v>
      </c>
      <c r="AO33" s="142">
        <f t="shared" si="66"/>
        <v>0</v>
      </c>
      <c r="AP33" s="142">
        <f t="shared" si="66"/>
        <v>0</v>
      </c>
      <c r="AQ33" s="142">
        <f t="shared" si="66"/>
        <v>0</v>
      </c>
      <c r="AR33" s="142">
        <f t="shared" si="66"/>
        <v>0</v>
      </c>
      <c r="AS33" s="142">
        <f t="shared" si="66"/>
        <v>0</v>
      </c>
      <c r="AT33" s="142">
        <f t="shared" si="66"/>
        <v>0</v>
      </c>
      <c r="AU33" s="142">
        <f t="shared" si="66"/>
        <v>0</v>
      </c>
      <c r="AV33" s="142">
        <f t="shared" si="66"/>
        <v>0</v>
      </c>
      <c r="AW33" s="142">
        <f t="shared" si="66"/>
        <v>0</v>
      </c>
      <c r="AX33" s="142">
        <f t="shared" si="66"/>
        <v>0</v>
      </c>
      <c r="AY33" s="142">
        <f t="shared" si="66"/>
        <v>0</v>
      </c>
      <c r="AZ33" s="142">
        <f t="shared" si="66"/>
        <v>0</v>
      </c>
      <c r="BA33" s="142">
        <f t="shared" si="66"/>
        <v>0</v>
      </c>
      <c r="BB33" s="142">
        <f t="shared" si="66"/>
        <v>0</v>
      </c>
      <c r="BC33" s="142">
        <f t="shared" si="66"/>
        <v>0</v>
      </c>
      <c r="BD33" s="142">
        <f t="shared" si="66"/>
        <v>0</v>
      </c>
      <c r="BE33" s="142">
        <f t="shared" si="66"/>
        <v>0</v>
      </c>
      <c r="BF33" s="142">
        <f t="shared" si="66"/>
        <v>0</v>
      </c>
      <c r="BG33" s="142">
        <f t="shared" si="66"/>
        <v>0</v>
      </c>
      <c r="BH33" s="142">
        <f t="shared" si="66"/>
        <v>0</v>
      </c>
      <c r="BI33" s="142">
        <f t="shared" si="66"/>
        <v>0</v>
      </c>
      <c r="BJ33" s="142">
        <f t="shared" si="66"/>
        <v>0</v>
      </c>
      <c r="BK33" s="142">
        <f t="shared" si="66"/>
        <v>0</v>
      </c>
      <c r="BL33" s="142">
        <f t="shared" si="66"/>
        <v>0</v>
      </c>
      <c r="BM33" s="142">
        <f t="shared" si="66"/>
        <v>0</v>
      </c>
      <c r="BN33" s="142">
        <f t="shared" si="66"/>
        <v>0</v>
      </c>
      <c r="BO33" s="142">
        <f t="shared" si="66"/>
        <v>0</v>
      </c>
      <c r="BP33" s="142">
        <f t="shared" si="66"/>
        <v>0</v>
      </c>
      <c r="BQ33" s="142">
        <f t="shared" si="66"/>
        <v>0</v>
      </c>
      <c r="BR33" s="142">
        <f t="shared" si="66"/>
        <v>0</v>
      </c>
      <c r="BS33" s="142">
        <f t="shared" si="66"/>
        <v>0</v>
      </c>
      <c r="BT33" s="142">
        <f t="shared" si="66"/>
        <v>0</v>
      </c>
      <c r="BU33" s="142">
        <f t="shared" si="66"/>
        <v>0</v>
      </c>
      <c r="BV33" s="142">
        <f t="shared" si="66"/>
        <v>0</v>
      </c>
      <c r="BW33" s="142">
        <f t="shared" si="66"/>
        <v>0</v>
      </c>
      <c r="BX33" s="142">
        <f t="shared" si="66"/>
        <v>0</v>
      </c>
      <c r="BY33" s="142">
        <f t="shared" si="66"/>
        <v>0</v>
      </c>
      <c r="BZ33" s="142">
        <f t="shared" si="66"/>
        <v>0</v>
      </c>
      <c r="CA33" s="142">
        <f t="shared" si="66"/>
        <v>0</v>
      </c>
      <c r="CB33" s="142">
        <f t="shared" si="66"/>
        <v>0</v>
      </c>
      <c r="CC33" s="142">
        <f t="shared" si="66"/>
        <v>0</v>
      </c>
      <c r="CD33" s="142">
        <f t="shared" si="66"/>
        <v>0</v>
      </c>
      <c r="CE33" s="142">
        <f t="shared" si="66"/>
        <v>0</v>
      </c>
      <c r="CF33" s="142">
        <f t="shared" si="66"/>
        <v>0</v>
      </c>
      <c r="CG33" s="142">
        <f t="shared" si="66"/>
        <v>0</v>
      </c>
      <c r="CH33" s="142">
        <f t="shared" si="66"/>
        <v>0</v>
      </c>
      <c r="CI33" s="142">
        <f t="shared" si="66"/>
        <v>0</v>
      </c>
      <c r="CJ33" s="142">
        <f t="shared" si="66"/>
        <v>0</v>
      </c>
      <c r="CK33" s="142">
        <f t="shared" si="66"/>
        <v>0</v>
      </c>
      <c r="CL33" s="142">
        <f t="shared" si="66"/>
        <v>0</v>
      </c>
      <c r="CM33" s="142">
        <f t="shared" si="66"/>
        <v>0</v>
      </c>
      <c r="CN33" s="142">
        <f t="shared" si="66"/>
        <v>0</v>
      </c>
      <c r="CO33" s="142">
        <f t="shared" si="66"/>
        <v>0</v>
      </c>
      <c r="CP33" s="142">
        <f t="shared" si="66"/>
        <v>0</v>
      </c>
      <c r="CQ33" s="142">
        <f t="shared" si="66"/>
        <v>0</v>
      </c>
      <c r="CR33" s="142">
        <f aca="true" t="shared" si="67" ref="CR33:EY33">IF(AND(NOT(CR$6=CS$6),$T33=CR$6),$V33,0)</f>
        <v>0</v>
      </c>
      <c r="CS33" s="142">
        <f t="shared" si="67"/>
        <v>0</v>
      </c>
      <c r="CT33" s="142">
        <f t="shared" si="67"/>
        <v>0</v>
      </c>
      <c r="CU33" s="142">
        <f t="shared" si="67"/>
        <v>0</v>
      </c>
      <c r="CV33" s="142">
        <f t="shared" si="67"/>
        <v>0</v>
      </c>
      <c r="CW33" s="142">
        <f t="shared" si="67"/>
        <v>0</v>
      </c>
      <c r="CX33" s="142">
        <f t="shared" si="67"/>
        <v>0</v>
      </c>
      <c r="CY33" s="142">
        <f t="shared" si="67"/>
        <v>0</v>
      </c>
      <c r="CZ33" s="142">
        <f t="shared" si="67"/>
        <v>0</v>
      </c>
      <c r="DA33" s="142">
        <f t="shared" si="67"/>
        <v>0</v>
      </c>
      <c r="DB33" s="142">
        <f t="shared" si="67"/>
        <v>0</v>
      </c>
      <c r="DC33" s="142">
        <f t="shared" si="67"/>
        <v>0</v>
      </c>
      <c r="DD33" s="142">
        <f t="shared" si="67"/>
        <v>0</v>
      </c>
      <c r="DE33" s="142">
        <f t="shared" si="67"/>
        <v>0</v>
      </c>
      <c r="DF33" s="142">
        <f t="shared" si="67"/>
        <v>0</v>
      </c>
      <c r="DG33" s="142">
        <f t="shared" si="67"/>
        <v>0</v>
      </c>
      <c r="DH33" s="142">
        <f t="shared" si="67"/>
        <v>0</v>
      </c>
      <c r="DI33" s="142">
        <f t="shared" si="67"/>
        <v>0</v>
      </c>
      <c r="DJ33" s="142">
        <f t="shared" si="67"/>
        <v>0</v>
      </c>
      <c r="DK33" s="142">
        <f t="shared" si="67"/>
        <v>0</v>
      </c>
      <c r="DL33" s="142">
        <f t="shared" si="67"/>
        <v>0</v>
      </c>
      <c r="DM33" s="142">
        <f t="shared" si="67"/>
        <v>0</v>
      </c>
      <c r="DN33" s="142">
        <f t="shared" si="67"/>
        <v>0</v>
      </c>
      <c r="DO33" s="142">
        <f t="shared" si="67"/>
        <v>0</v>
      </c>
      <c r="DP33" s="142">
        <f t="shared" si="67"/>
        <v>0</v>
      </c>
      <c r="DQ33" s="142">
        <f t="shared" si="67"/>
        <v>0</v>
      </c>
      <c r="DR33" s="142">
        <f t="shared" si="67"/>
        <v>0</v>
      </c>
      <c r="DS33" s="142">
        <f t="shared" si="67"/>
        <v>0</v>
      </c>
      <c r="DT33" s="142">
        <f t="shared" si="67"/>
        <v>0</v>
      </c>
      <c r="DU33" s="142">
        <f t="shared" si="67"/>
        <v>0</v>
      </c>
      <c r="DV33" s="142">
        <f t="shared" si="67"/>
        <v>0</v>
      </c>
      <c r="DW33" s="142">
        <f t="shared" si="67"/>
        <v>0</v>
      </c>
      <c r="DX33" s="142">
        <f t="shared" si="67"/>
        <v>0</v>
      </c>
      <c r="DY33" s="142">
        <f t="shared" si="67"/>
        <v>0</v>
      </c>
      <c r="DZ33" s="142">
        <f t="shared" si="67"/>
        <v>0</v>
      </c>
      <c r="EA33" s="142">
        <f t="shared" si="67"/>
        <v>0</v>
      </c>
      <c r="EB33" s="142">
        <f t="shared" si="67"/>
        <v>0</v>
      </c>
      <c r="EC33" s="142">
        <f t="shared" si="67"/>
        <v>0</v>
      </c>
      <c r="ED33" s="142">
        <f t="shared" si="67"/>
        <v>0</v>
      </c>
      <c r="EE33" s="142">
        <f t="shared" si="67"/>
        <v>0</v>
      </c>
      <c r="EF33" s="142">
        <f t="shared" si="67"/>
        <v>0</v>
      </c>
      <c r="EG33" s="142">
        <f t="shared" si="67"/>
        <v>0</v>
      </c>
      <c r="EH33" s="142">
        <f t="shared" si="67"/>
        <v>0</v>
      </c>
      <c r="EI33" s="142">
        <f t="shared" si="67"/>
        <v>0</v>
      </c>
      <c r="EJ33" s="142">
        <f t="shared" si="67"/>
        <v>0</v>
      </c>
      <c r="EK33" s="142">
        <f t="shared" si="67"/>
        <v>0</v>
      </c>
      <c r="EL33" s="142">
        <f t="shared" si="67"/>
        <v>0</v>
      </c>
      <c r="EM33" s="142">
        <f t="shared" si="67"/>
        <v>0</v>
      </c>
      <c r="EN33" s="142">
        <f t="shared" si="67"/>
        <v>0</v>
      </c>
      <c r="EO33" s="142">
        <f t="shared" si="67"/>
        <v>0</v>
      </c>
      <c r="EP33" s="142">
        <f t="shared" si="67"/>
        <v>0</v>
      </c>
      <c r="EQ33" s="142">
        <f t="shared" si="67"/>
        <v>0</v>
      </c>
      <c r="ER33" s="142">
        <f t="shared" si="67"/>
        <v>0</v>
      </c>
      <c r="ES33" s="142">
        <f t="shared" si="67"/>
        <v>0</v>
      </c>
      <c r="ET33" s="142">
        <f t="shared" si="67"/>
        <v>0</v>
      </c>
      <c r="EU33" s="142">
        <f t="shared" si="67"/>
        <v>0</v>
      </c>
      <c r="EV33" s="142">
        <f t="shared" si="67"/>
        <v>0</v>
      </c>
      <c r="EW33" s="142">
        <f t="shared" si="67"/>
        <v>0</v>
      </c>
      <c r="EX33" s="142">
        <f t="shared" si="67"/>
        <v>0</v>
      </c>
      <c r="EY33" s="142">
        <f t="shared" si="67"/>
        <v>0</v>
      </c>
      <c r="EZ33" s="144">
        <f t="shared" si="14"/>
        <v>0</v>
      </c>
      <c r="FA33" s="141">
        <f>IF(AND($M$3&gt;SUM(Q34:$Q$132),$G$3&lt;SUM(Q33:$Q$132)),$G$3-SUM(Q34:$Q$132),0)</f>
        <v>0</v>
      </c>
      <c r="FB33" s="120">
        <v>100</v>
      </c>
      <c r="FC33" s="145">
        <f>BE6</f>
        <v>0</v>
      </c>
      <c r="FD33" s="145">
        <f>BE133</f>
        <v>0</v>
      </c>
      <c r="FE33" s="141" t="str">
        <f t="shared" si="15"/>
        <v>x</v>
      </c>
    </row>
    <row r="34" spans="1:161" s="141" customFormat="1" ht="24.75" customHeight="1">
      <c r="A34" s="121"/>
      <c r="B34" s="121"/>
      <c r="C34" s="122"/>
      <c r="D34" s="123"/>
      <c r="E34" s="123"/>
      <c r="F34" s="124"/>
      <c r="G34" s="125">
        <f t="shared" si="2"/>
      </c>
      <c r="H34" s="126"/>
      <c r="I34" s="127">
        <f t="shared" si="23"/>
      </c>
      <c r="J34" s="128"/>
      <c r="K34" s="129"/>
      <c r="L34" s="130">
        <f t="shared" si="20"/>
      </c>
      <c r="M34" s="131"/>
      <c r="N34" s="130">
        <f t="shared" si="3"/>
      </c>
      <c r="O34" s="132"/>
      <c r="P34" s="133"/>
      <c r="Q34" s="134">
        <f t="shared" si="4"/>
      </c>
      <c r="R34" s="135">
        <f>IF(AND(E34=1,C34&gt;0),(D34-($B$4-C34)),IF(AND(E34&gt;0,E34=2),(D34-($B$4-C34))*'A - Condition &amp; Criticality'!$E$6,IF(AND(E34&gt;0,E34=3),(D34-($B$4-C34))*'A - Condition &amp; Criticality'!$E$7,IF(AND(E34&gt;0,E34=4),(D34-($B$4-C34))*'A - Condition &amp; Criticality'!$E$8,IF(AND(E34&gt;0,E34=5),(D34-($B$4-C34))*'A - Condition &amp; Criticality'!$E$9,IF(AND(E34&gt;0,E34=6),(D34-($B$4-C34))*'A - Condition &amp; Criticality'!$E$10,IF(AND(E34&gt;0,E34=7),(D34-($B$4-C34))*'A - Condition &amp; Criticality'!$E$11,0)))))))</f>
        <v>0</v>
      </c>
      <c r="S34" s="135">
        <f>IF(AND(E34&gt;0,E34=8),(D34-($B$4-C34))*'A - Condition &amp; Criticality'!$E$12,IF(AND(E34&gt;0,E34=9),(D34-($B$4-C34))*'A - Condition &amp; Criticality'!$E$13,IF(E34=10,0,0)))</f>
        <v>0</v>
      </c>
      <c r="T34" s="136">
        <f t="shared" si="5"/>
      </c>
      <c r="U34" s="137">
        <f t="shared" si="6"/>
        <v>0</v>
      </c>
      <c r="V34" s="138">
        <f t="shared" si="7"/>
        <v>0</v>
      </c>
      <c r="W34" s="138">
        <f t="shared" si="8"/>
        <v>0</v>
      </c>
      <c r="X34" s="139">
        <f>IF($M$3&gt;=SUM(AD34:$AD$132),0,IF(Y34&gt;=AD34,0,-PMT(AE34/12,(AB34)*12,0,(AD34-Y34))/$H$1))</f>
        <v>0</v>
      </c>
      <c r="Y34" s="138" t="e">
        <f>IF(Y35&gt;AD35,(-FV(AE34,(AB34-AB35),0,(Y35-AD35)))+-FV(AE34/12,(AB34-AB35)*12,SUM($X35:X$132)*$H$1),-FV(AE34/12,(AB34-AB35)*12,SUM(X35:$X$132)*$H$1,AC34))</f>
        <v>#N/A</v>
      </c>
      <c r="Z34" s="138" t="e">
        <f>IF(AND(AD34&gt;0,SUM($AD$8:AD33)=0,Y33&gt;0),Y33,0)</f>
        <v>#N/A</v>
      </c>
      <c r="AA34" s="140" t="b">
        <f>IF(AND(X34&gt;0,SUM($X$8:X33)=0),AB34)</f>
        <v>0</v>
      </c>
      <c r="AB34" s="141">
        <f t="shared" si="9"/>
        <v>0</v>
      </c>
      <c r="AC34" s="141">
        <f>IF(AND($M$3&gt;SUM(AD35:$AD$132),$M$3&lt;SUM(AD34:$AD$132)),$M$3-SUM(AD35:$AD$132),0)</f>
        <v>0</v>
      </c>
      <c r="AD34" s="142">
        <f t="shared" si="10"/>
        <v>0</v>
      </c>
      <c r="AE34" s="143" t="e">
        <f t="shared" si="11"/>
        <v>#N/A</v>
      </c>
      <c r="AF34" s="142">
        <f aca="true" t="shared" si="68" ref="AF34:CQ34">IF(AND(NOT(AF$6=AG$6),$T34=AF$6),$V34,0)</f>
        <v>0</v>
      </c>
      <c r="AG34" s="142">
        <f t="shared" si="68"/>
        <v>0</v>
      </c>
      <c r="AH34" s="142">
        <f t="shared" si="68"/>
        <v>0</v>
      </c>
      <c r="AI34" s="142">
        <f t="shared" si="68"/>
        <v>0</v>
      </c>
      <c r="AJ34" s="142">
        <f t="shared" si="68"/>
        <v>0</v>
      </c>
      <c r="AK34" s="142">
        <f t="shared" si="68"/>
        <v>0</v>
      </c>
      <c r="AL34" s="142">
        <f t="shared" si="68"/>
        <v>0</v>
      </c>
      <c r="AM34" s="142">
        <f t="shared" si="68"/>
        <v>0</v>
      </c>
      <c r="AN34" s="142">
        <f t="shared" si="68"/>
        <v>0</v>
      </c>
      <c r="AO34" s="142">
        <f t="shared" si="68"/>
        <v>0</v>
      </c>
      <c r="AP34" s="142">
        <f t="shared" si="68"/>
        <v>0</v>
      </c>
      <c r="AQ34" s="142">
        <f t="shared" si="68"/>
        <v>0</v>
      </c>
      <c r="AR34" s="142">
        <f t="shared" si="68"/>
        <v>0</v>
      </c>
      <c r="AS34" s="142">
        <f t="shared" si="68"/>
        <v>0</v>
      </c>
      <c r="AT34" s="142">
        <f t="shared" si="68"/>
        <v>0</v>
      </c>
      <c r="AU34" s="142">
        <f t="shared" si="68"/>
        <v>0</v>
      </c>
      <c r="AV34" s="142">
        <f t="shared" si="68"/>
        <v>0</v>
      </c>
      <c r="AW34" s="142">
        <f t="shared" si="68"/>
        <v>0</v>
      </c>
      <c r="AX34" s="142">
        <f t="shared" si="68"/>
        <v>0</v>
      </c>
      <c r="AY34" s="142">
        <f t="shared" si="68"/>
        <v>0</v>
      </c>
      <c r="AZ34" s="142">
        <f t="shared" si="68"/>
        <v>0</v>
      </c>
      <c r="BA34" s="142">
        <f t="shared" si="68"/>
        <v>0</v>
      </c>
      <c r="BB34" s="142">
        <f t="shared" si="68"/>
        <v>0</v>
      </c>
      <c r="BC34" s="142">
        <f t="shared" si="68"/>
        <v>0</v>
      </c>
      <c r="BD34" s="142">
        <f t="shared" si="68"/>
        <v>0</v>
      </c>
      <c r="BE34" s="142">
        <f t="shared" si="68"/>
        <v>0</v>
      </c>
      <c r="BF34" s="142">
        <f t="shared" si="68"/>
        <v>0</v>
      </c>
      <c r="BG34" s="142">
        <f t="shared" si="68"/>
        <v>0</v>
      </c>
      <c r="BH34" s="142">
        <f t="shared" si="68"/>
        <v>0</v>
      </c>
      <c r="BI34" s="142">
        <f t="shared" si="68"/>
        <v>0</v>
      </c>
      <c r="BJ34" s="142">
        <f t="shared" si="68"/>
        <v>0</v>
      </c>
      <c r="BK34" s="142">
        <f t="shared" si="68"/>
        <v>0</v>
      </c>
      <c r="BL34" s="142">
        <f t="shared" si="68"/>
        <v>0</v>
      </c>
      <c r="BM34" s="142">
        <f t="shared" si="68"/>
        <v>0</v>
      </c>
      <c r="BN34" s="142">
        <f t="shared" si="68"/>
        <v>0</v>
      </c>
      <c r="BO34" s="142">
        <f t="shared" si="68"/>
        <v>0</v>
      </c>
      <c r="BP34" s="142">
        <f t="shared" si="68"/>
        <v>0</v>
      </c>
      <c r="BQ34" s="142">
        <f t="shared" si="68"/>
        <v>0</v>
      </c>
      <c r="BR34" s="142">
        <f t="shared" si="68"/>
        <v>0</v>
      </c>
      <c r="BS34" s="142">
        <f t="shared" si="68"/>
        <v>0</v>
      </c>
      <c r="BT34" s="142">
        <f t="shared" si="68"/>
        <v>0</v>
      </c>
      <c r="BU34" s="142">
        <f t="shared" si="68"/>
        <v>0</v>
      </c>
      <c r="BV34" s="142">
        <f t="shared" si="68"/>
        <v>0</v>
      </c>
      <c r="BW34" s="142">
        <f t="shared" si="68"/>
        <v>0</v>
      </c>
      <c r="BX34" s="142">
        <f t="shared" si="68"/>
        <v>0</v>
      </c>
      <c r="BY34" s="142">
        <f t="shared" si="68"/>
        <v>0</v>
      </c>
      <c r="BZ34" s="142">
        <f t="shared" si="68"/>
        <v>0</v>
      </c>
      <c r="CA34" s="142">
        <f t="shared" si="68"/>
        <v>0</v>
      </c>
      <c r="CB34" s="142">
        <f t="shared" si="68"/>
        <v>0</v>
      </c>
      <c r="CC34" s="142">
        <f t="shared" si="68"/>
        <v>0</v>
      </c>
      <c r="CD34" s="142">
        <f t="shared" si="68"/>
        <v>0</v>
      </c>
      <c r="CE34" s="142">
        <f t="shared" si="68"/>
        <v>0</v>
      </c>
      <c r="CF34" s="142">
        <f t="shared" si="68"/>
        <v>0</v>
      </c>
      <c r="CG34" s="142">
        <f t="shared" si="68"/>
        <v>0</v>
      </c>
      <c r="CH34" s="142">
        <f t="shared" si="68"/>
        <v>0</v>
      </c>
      <c r="CI34" s="142">
        <f t="shared" si="68"/>
        <v>0</v>
      </c>
      <c r="CJ34" s="142">
        <f t="shared" si="68"/>
        <v>0</v>
      </c>
      <c r="CK34" s="142">
        <f t="shared" si="68"/>
        <v>0</v>
      </c>
      <c r="CL34" s="142">
        <f t="shared" si="68"/>
        <v>0</v>
      </c>
      <c r="CM34" s="142">
        <f t="shared" si="68"/>
        <v>0</v>
      </c>
      <c r="CN34" s="142">
        <f t="shared" si="68"/>
        <v>0</v>
      </c>
      <c r="CO34" s="142">
        <f t="shared" si="68"/>
        <v>0</v>
      </c>
      <c r="CP34" s="142">
        <f t="shared" si="68"/>
        <v>0</v>
      </c>
      <c r="CQ34" s="142">
        <f t="shared" si="68"/>
        <v>0</v>
      </c>
      <c r="CR34" s="142">
        <f aca="true" t="shared" si="69" ref="CR34:EY34">IF(AND(NOT(CR$6=CS$6),$T34=CR$6),$V34,0)</f>
        <v>0</v>
      </c>
      <c r="CS34" s="142">
        <f t="shared" si="69"/>
        <v>0</v>
      </c>
      <c r="CT34" s="142">
        <f t="shared" si="69"/>
        <v>0</v>
      </c>
      <c r="CU34" s="142">
        <f t="shared" si="69"/>
        <v>0</v>
      </c>
      <c r="CV34" s="142">
        <f t="shared" si="69"/>
        <v>0</v>
      </c>
      <c r="CW34" s="142">
        <f t="shared" si="69"/>
        <v>0</v>
      </c>
      <c r="CX34" s="142">
        <f t="shared" si="69"/>
        <v>0</v>
      </c>
      <c r="CY34" s="142">
        <f t="shared" si="69"/>
        <v>0</v>
      </c>
      <c r="CZ34" s="142">
        <f t="shared" si="69"/>
        <v>0</v>
      </c>
      <c r="DA34" s="142">
        <f t="shared" si="69"/>
        <v>0</v>
      </c>
      <c r="DB34" s="142">
        <f t="shared" si="69"/>
        <v>0</v>
      </c>
      <c r="DC34" s="142">
        <f t="shared" si="69"/>
        <v>0</v>
      </c>
      <c r="DD34" s="142">
        <f t="shared" si="69"/>
        <v>0</v>
      </c>
      <c r="DE34" s="142">
        <f t="shared" si="69"/>
        <v>0</v>
      </c>
      <c r="DF34" s="142">
        <f t="shared" si="69"/>
        <v>0</v>
      </c>
      <c r="DG34" s="142">
        <f t="shared" si="69"/>
        <v>0</v>
      </c>
      <c r="DH34" s="142">
        <f t="shared" si="69"/>
        <v>0</v>
      </c>
      <c r="DI34" s="142">
        <f t="shared" si="69"/>
        <v>0</v>
      </c>
      <c r="DJ34" s="142">
        <f t="shared" si="69"/>
        <v>0</v>
      </c>
      <c r="DK34" s="142">
        <f t="shared" si="69"/>
        <v>0</v>
      </c>
      <c r="DL34" s="142">
        <f t="shared" si="69"/>
        <v>0</v>
      </c>
      <c r="DM34" s="142">
        <f t="shared" si="69"/>
        <v>0</v>
      </c>
      <c r="DN34" s="142">
        <f t="shared" si="69"/>
        <v>0</v>
      </c>
      <c r="DO34" s="142">
        <f t="shared" si="69"/>
        <v>0</v>
      </c>
      <c r="DP34" s="142">
        <f t="shared" si="69"/>
        <v>0</v>
      </c>
      <c r="DQ34" s="142">
        <f t="shared" si="69"/>
        <v>0</v>
      </c>
      <c r="DR34" s="142">
        <f t="shared" si="69"/>
        <v>0</v>
      </c>
      <c r="DS34" s="142">
        <f t="shared" si="69"/>
        <v>0</v>
      </c>
      <c r="DT34" s="142">
        <f t="shared" si="69"/>
        <v>0</v>
      </c>
      <c r="DU34" s="142">
        <f t="shared" si="69"/>
        <v>0</v>
      </c>
      <c r="DV34" s="142">
        <f t="shared" si="69"/>
        <v>0</v>
      </c>
      <c r="DW34" s="142">
        <f t="shared" si="69"/>
        <v>0</v>
      </c>
      <c r="DX34" s="142">
        <f t="shared" si="69"/>
        <v>0</v>
      </c>
      <c r="DY34" s="142">
        <f t="shared" si="69"/>
        <v>0</v>
      </c>
      <c r="DZ34" s="142">
        <f t="shared" si="69"/>
        <v>0</v>
      </c>
      <c r="EA34" s="142">
        <f t="shared" si="69"/>
        <v>0</v>
      </c>
      <c r="EB34" s="142">
        <f t="shared" si="69"/>
        <v>0</v>
      </c>
      <c r="EC34" s="142">
        <f t="shared" si="69"/>
        <v>0</v>
      </c>
      <c r="ED34" s="142">
        <f t="shared" si="69"/>
        <v>0</v>
      </c>
      <c r="EE34" s="142">
        <f t="shared" si="69"/>
        <v>0</v>
      </c>
      <c r="EF34" s="142">
        <f t="shared" si="69"/>
        <v>0</v>
      </c>
      <c r="EG34" s="142">
        <f t="shared" si="69"/>
        <v>0</v>
      </c>
      <c r="EH34" s="142">
        <f t="shared" si="69"/>
        <v>0</v>
      </c>
      <c r="EI34" s="142">
        <f t="shared" si="69"/>
        <v>0</v>
      </c>
      <c r="EJ34" s="142">
        <f t="shared" si="69"/>
        <v>0</v>
      </c>
      <c r="EK34" s="142">
        <f t="shared" si="69"/>
        <v>0</v>
      </c>
      <c r="EL34" s="142">
        <f t="shared" si="69"/>
        <v>0</v>
      </c>
      <c r="EM34" s="142">
        <f t="shared" si="69"/>
        <v>0</v>
      </c>
      <c r="EN34" s="142">
        <f t="shared" si="69"/>
        <v>0</v>
      </c>
      <c r="EO34" s="142">
        <f t="shared" si="69"/>
        <v>0</v>
      </c>
      <c r="EP34" s="142">
        <f t="shared" si="69"/>
        <v>0</v>
      </c>
      <c r="EQ34" s="142">
        <f t="shared" si="69"/>
        <v>0</v>
      </c>
      <c r="ER34" s="142">
        <f t="shared" si="69"/>
        <v>0</v>
      </c>
      <c r="ES34" s="142">
        <f t="shared" si="69"/>
        <v>0</v>
      </c>
      <c r="ET34" s="142">
        <f t="shared" si="69"/>
        <v>0</v>
      </c>
      <c r="EU34" s="142">
        <f t="shared" si="69"/>
        <v>0</v>
      </c>
      <c r="EV34" s="142">
        <f t="shared" si="69"/>
        <v>0</v>
      </c>
      <c r="EW34" s="142">
        <f t="shared" si="69"/>
        <v>0</v>
      </c>
      <c r="EX34" s="142">
        <f t="shared" si="69"/>
        <v>0</v>
      </c>
      <c r="EY34" s="142">
        <f t="shared" si="69"/>
        <v>0</v>
      </c>
      <c r="EZ34" s="144">
        <f t="shared" si="14"/>
        <v>0</v>
      </c>
      <c r="FA34" s="141">
        <f>IF(AND($M$3&gt;SUM(Q35:$Q$132),$G$3&lt;SUM(Q34:$Q$132)),$G$3-SUM(Q35:$Q$132),0)</f>
        <v>0</v>
      </c>
      <c r="FB34" s="120">
        <v>99</v>
      </c>
      <c r="FC34" s="145">
        <f>BF6</f>
        <v>0</v>
      </c>
      <c r="FD34" s="145">
        <f>BF133</f>
        <v>0</v>
      </c>
      <c r="FE34" s="141" t="str">
        <f t="shared" si="15"/>
        <v>x</v>
      </c>
    </row>
    <row r="35" spans="1:161" s="141" customFormat="1" ht="24.75" customHeight="1">
      <c r="A35" s="121"/>
      <c r="B35" s="121"/>
      <c r="C35" s="122"/>
      <c r="D35" s="123"/>
      <c r="E35" s="123"/>
      <c r="F35" s="124"/>
      <c r="G35" s="125">
        <f t="shared" si="2"/>
      </c>
      <c r="H35" s="126"/>
      <c r="I35" s="127">
        <f t="shared" si="23"/>
      </c>
      <c r="J35" s="128"/>
      <c r="K35" s="129"/>
      <c r="L35" s="130">
        <f t="shared" si="20"/>
      </c>
      <c r="M35" s="131"/>
      <c r="N35" s="130">
        <f t="shared" si="3"/>
      </c>
      <c r="O35" s="132"/>
      <c r="P35" s="133"/>
      <c r="Q35" s="134">
        <f t="shared" si="4"/>
      </c>
      <c r="R35" s="135">
        <f>IF(AND(E35=1,C35&gt;0),(D35-($B$4-C35)),IF(AND(E35&gt;0,E35=2),(D35-($B$4-C35))*'A - Condition &amp; Criticality'!$E$6,IF(AND(E35&gt;0,E35=3),(D35-($B$4-C35))*'A - Condition &amp; Criticality'!$E$7,IF(AND(E35&gt;0,E35=4),(D35-($B$4-C35))*'A - Condition &amp; Criticality'!$E$8,IF(AND(E35&gt;0,E35=5),(D35-($B$4-C35))*'A - Condition &amp; Criticality'!$E$9,IF(AND(E35&gt;0,E35=6),(D35-($B$4-C35))*'A - Condition &amp; Criticality'!$E$10,IF(AND(E35&gt;0,E35=7),(D35-($B$4-C35))*'A - Condition &amp; Criticality'!$E$11,0)))))))</f>
        <v>0</v>
      </c>
      <c r="S35" s="135">
        <f>IF(AND(E35&gt;0,E35=8),(D35-($B$4-C35))*'A - Condition &amp; Criticality'!$E$12,IF(AND(E35&gt;0,E35=9),(D35-($B$4-C35))*'A - Condition &amp; Criticality'!$E$13,IF(E35=10,0,0)))</f>
        <v>0</v>
      </c>
      <c r="T35" s="136">
        <f t="shared" si="5"/>
      </c>
      <c r="U35" s="137">
        <f t="shared" si="6"/>
        <v>0</v>
      </c>
      <c r="V35" s="138">
        <f t="shared" si="7"/>
        <v>0</v>
      </c>
      <c r="W35" s="138">
        <f t="shared" si="8"/>
        <v>0</v>
      </c>
      <c r="X35" s="139">
        <f>IF($M$3&gt;=SUM(AD35:$AD$132),0,IF(Y35&gt;=AD35,0,-PMT(AE35/12,(AB35)*12,0,(AD35-Y35))/$H$1))</f>
        <v>0</v>
      </c>
      <c r="Y35" s="138" t="e">
        <f>IF(Y36&gt;AD36,(-FV(AE35,(AB35-AB36),0,(Y36-AD36)))+-FV(AE35/12,(AB35-AB36)*12,SUM($X36:X$132)*$H$1),-FV(AE35/12,(AB35-AB36)*12,SUM(X36:$X$132)*$H$1,AC35))</f>
        <v>#N/A</v>
      </c>
      <c r="Z35" s="138" t="e">
        <f>IF(AND(AD35&gt;0,SUM($AD$8:AD34)=0,Y34&gt;0),Y34,0)</f>
        <v>#N/A</v>
      </c>
      <c r="AA35" s="140" t="b">
        <f>IF(AND(X35&gt;0,SUM($X$8:X34)=0),AB35)</f>
        <v>0</v>
      </c>
      <c r="AB35" s="141">
        <f t="shared" si="9"/>
        <v>0</v>
      </c>
      <c r="AC35" s="141">
        <f>IF(AND($M$3&gt;SUM(AD36:$AD$132),$M$3&lt;SUM(AD35:$AD$132)),$M$3-SUM(AD36:$AD$132),0)</f>
        <v>0</v>
      </c>
      <c r="AD35" s="142">
        <f t="shared" si="10"/>
        <v>0</v>
      </c>
      <c r="AE35" s="143" t="e">
        <f t="shared" si="11"/>
        <v>#N/A</v>
      </c>
      <c r="AF35" s="142">
        <f aca="true" t="shared" si="70" ref="AF35:CQ35">IF(AND(NOT(AF$6=AG$6),$T35=AF$6),$V35,0)</f>
        <v>0</v>
      </c>
      <c r="AG35" s="142">
        <f t="shared" si="70"/>
        <v>0</v>
      </c>
      <c r="AH35" s="142">
        <f t="shared" si="70"/>
        <v>0</v>
      </c>
      <c r="AI35" s="142">
        <f t="shared" si="70"/>
        <v>0</v>
      </c>
      <c r="AJ35" s="142">
        <f t="shared" si="70"/>
        <v>0</v>
      </c>
      <c r="AK35" s="142">
        <f t="shared" si="70"/>
        <v>0</v>
      </c>
      <c r="AL35" s="142">
        <f t="shared" si="70"/>
        <v>0</v>
      </c>
      <c r="AM35" s="142">
        <f t="shared" si="70"/>
        <v>0</v>
      </c>
      <c r="AN35" s="142">
        <f t="shared" si="70"/>
        <v>0</v>
      </c>
      <c r="AO35" s="142">
        <f t="shared" si="70"/>
        <v>0</v>
      </c>
      <c r="AP35" s="142">
        <f t="shared" si="70"/>
        <v>0</v>
      </c>
      <c r="AQ35" s="142">
        <f t="shared" si="70"/>
        <v>0</v>
      </c>
      <c r="AR35" s="142">
        <f t="shared" si="70"/>
        <v>0</v>
      </c>
      <c r="AS35" s="142">
        <f t="shared" si="70"/>
        <v>0</v>
      </c>
      <c r="AT35" s="142">
        <f t="shared" si="70"/>
        <v>0</v>
      </c>
      <c r="AU35" s="142">
        <f t="shared" si="70"/>
        <v>0</v>
      </c>
      <c r="AV35" s="142">
        <f t="shared" si="70"/>
        <v>0</v>
      </c>
      <c r="AW35" s="142">
        <f t="shared" si="70"/>
        <v>0</v>
      </c>
      <c r="AX35" s="142">
        <f t="shared" si="70"/>
        <v>0</v>
      </c>
      <c r="AY35" s="142">
        <f t="shared" si="70"/>
        <v>0</v>
      </c>
      <c r="AZ35" s="142">
        <f t="shared" si="70"/>
        <v>0</v>
      </c>
      <c r="BA35" s="142">
        <f t="shared" si="70"/>
        <v>0</v>
      </c>
      <c r="BB35" s="142">
        <f t="shared" si="70"/>
        <v>0</v>
      </c>
      <c r="BC35" s="142">
        <f t="shared" si="70"/>
        <v>0</v>
      </c>
      <c r="BD35" s="142">
        <f t="shared" si="70"/>
        <v>0</v>
      </c>
      <c r="BE35" s="142">
        <f t="shared" si="70"/>
        <v>0</v>
      </c>
      <c r="BF35" s="142">
        <f t="shared" si="70"/>
        <v>0</v>
      </c>
      <c r="BG35" s="142">
        <f t="shared" si="70"/>
        <v>0</v>
      </c>
      <c r="BH35" s="142">
        <f t="shared" si="70"/>
        <v>0</v>
      </c>
      <c r="BI35" s="142">
        <f t="shared" si="70"/>
        <v>0</v>
      </c>
      <c r="BJ35" s="142">
        <f t="shared" si="70"/>
        <v>0</v>
      </c>
      <c r="BK35" s="142">
        <f t="shared" si="70"/>
        <v>0</v>
      </c>
      <c r="BL35" s="142">
        <f t="shared" si="70"/>
        <v>0</v>
      </c>
      <c r="BM35" s="142">
        <f t="shared" si="70"/>
        <v>0</v>
      </c>
      <c r="BN35" s="142">
        <f t="shared" si="70"/>
        <v>0</v>
      </c>
      <c r="BO35" s="142">
        <f t="shared" si="70"/>
        <v>0</v>
      </c>
      <c r="BP35" s="142">
        <f t="shared" si="70"/>
        <v>0</v>
      </c>
      <c r="BQ35" s="142">
        <f t="shared" si="70"/>
        <v>0</v>
      </c>
      <c r="BR35" s="142">
        <f t="shared" si="70"/>
        <v>0</v>
      </c>
      <c r="BS35" s="142">
        <f t="shared" si="70"/>
        <v>0</v>
      </c>
      <c r="BT35" s="142">
        <f t="shared" si="70"/>
        <v>0</v>
      </c>
      <c r="BU35" s="142">
        <f t="shared" si="70"/>
        <v>0</v>
      </c>
      <c r="BV35" s="142">
        <f t="shared" si="70"/>
        <v>0</v>
      </c>
      <c r="BW35" s="142">
        <f t="shared" si="70"/>
        <v>0</v>
      </c>
      <c r="BX35" s="142">
        <f t="shared" si="70"/>
        <v>0</v>
      </c>
      <c r="BY35" s="142">
        <f t="shared" si="70"/>
        <v>0</v>
      </c>
      <c r="BZ35" s="142">
        <f t="shared" si="70"/>
        <v>0</v>
      </c>
      <c r="CA35" s="142">
        <f t="shared" si="70"/>
        <v>0</v>
      </c>
      <c r="CB35" s="142">
        <f t="shared" si="70"/>
        <v>0</v>
      </c>
      <c r="CC35" s="142">
        <f t="shared" si="70"/>
        <v>0</v>
      </c>
      <c r="CD35" s="142">
        <f t="shared" si="70"/>
        <v>0</v>
      </c>
      <c r="CE35" s="142">
        <f t="shared" si="70"/>
        <v>0</v>
      </c>
      <c r="CF35" s="142">
        <f t="shared" si="70"/>
        <v>0</v>
      </c>
      <c r="CG35" s="142">
        <f t="shared" si="70"/>
        <v>0</v>
      </c>
      <c r="CH35" s="142">
        <f t="shared" si="70"/>
        <v>0</v>
      </c>
      <c r="CI35" s="142">
        <f t="shared" si="70"/>
        <v>0</v>
      </c>
      <c r="CJ35" s="142">
        <f t="shared" si="70"/>
        <v>0</v>
      </c>
      <c r="CK35" s="142">
        <f t="shared" si="70"/>
        <v>0</v>
      </c>
      <c r="CL35" s="142">
        <f t="shared" si="70"/>
        <v>0</v>
      </c>
      <c r="CM35" s="142">
        <f t="shared" si="70"/>
        <v>0</v>
      </c>
      <c r="CN35" s="142">
        <f t="shared" si="70"/>
        <v>0</v>
      </c>
      <c r="CO35" s="142">
        <f t="shared" si="70"/>
        <v>0</v>
      </c>
      <c r="CP35" s="142">
        <f t="shared" si="70"/>
        <v>0</v>
      </c>
      <c r="CQ35" s="142">
        <f t="shared" si="70"/>
        <v>0</v>
      </c>
      <c r="CR35" s="142">
        <f aca="true" t="shared" si="71" ref="CR35:EY35">IF(AND(NOT(CR$6=CS$6),$T35=CR$6),$V35,0)</f>
        <v>0</v>
      </c>
      <c r="CS35" s="142">
        <f t="shared" si="71"/>
        <v>0</v>
      </c>
      <c r="CT35" s="142">
        <f t="shared" si="71"/>
        <v>0</v>
      </c>
      <c r="CU35" s="142">
        <f t="shared" si="71"/>
        <v>0</v>
      </c>
      <c r="CV35" s="142">
        <f t="shared" si="71"/>
        <v>0</v>
      </c>
      <c r="CW35" s="142">
        <f t="shared" si="71"/>
        <v>0</v>
      </c>
      <c r="CX35" s="142">
        <f t="shared" si="71"/>
        <v>0</v>
      </c>
      <c r="CY35" s="142">
        <f t="shared" si="71"/>
        <v>0</v>
      </c>
      <c r="CZ35" s="142">
        <f t="shared" si="71"/>
        <v>0</v>
      </c>
      <c r="DA35" s="142">
        <f t="shared" si="71"/>
        <v>0</v>
      </c>
      <c r="DB35" s="142">
        <f t="shared" si="71"/>
        <v>0</v>
      </c>
      <c r="DC35" s="142">
        <f t="shared" si="71"/>
        <v>0</v>
      </c>
      <c r="DD35" s="142">
        <f t="shared" si="71"/>
        <v>0</v>
      </c>
      <c r="DE35" s="142">
        <f t="shared" si="71"/>
        <v>0</v>
      </c>
      <c r="DF35" s="142">
        <f t="shared" si="71"/>
        <v>0</v>
      </c>
      <c r="DG35" s="142">
        <f t="shared" si="71"/>
        <v>0</v>
      </c>
      <c r="DH35" s="142">
        <f t="shared" si="71"/>
        <v>0</v>
      </c>
      <c r="DI35" s="142">
        <f t="shared" si="71"/>
        <v>0</v>
      </c>
      <c r="DJ35" s="142">
        <f t="shared" si="71"/>
        <v>0</v>
      </c>
      <c r="DK35" s="142">
        <f t="shared" si="71"/>
        <v>0</v>
      </c>
      <c r="DL35" s="142">
        <f t="shared" si="71"/>
        <v>0</v>
      </c>
      <c r="DM35" s="142">
        <f t="shared" si="71"/>
        <v>0</v>
      </c>
      <c r="DN35" s="142">
        <f t="shared" si="71"/>
        <v>0</v>
      </c>
      <c r="DO35" s="142">
        <f t="shared" si="71"/>
        <v>0</v>
      </c>
      <c r="DP35" s="142">
        <f t="shared" si="71"/>
        <v>0</v>
      </c>
      <c r="DQ35" s="142">
        <f t="shared" si="71"/>
        <v>0</v>
      </c>
      <c r="DR35" s="142">
        <f t="shared" si="71"/>
        <v>0</v>
      </c>
      <c r="DS35" s="142">
        <f t="shared" si="71"/>
        <v>0</v>
      </c>
      <c r="DT35" s="142">
        <f t="shared" si="71"/>
        <v>0</v>
      </c>
      <c r="DU35" s="142">
        <f t="shared" si="71"/>
        <v>0</v>
      </c>
      <c r="DV35" s="142">
        <f t="shared" si="71"/>
        <v>0</v>
      </c>
      <c r="DW35" s="142">
        <f t="shared" si="71"/>
        <v>0</v>
      </c>
      <c r="DX35" s="142">
        <f t="shared" si="71"/>
        <v>0</v>
      </c>
      <c r="DY35" s="142">
        <f t="shared" si="71"/>
        <v>0</v>
      </c>
      <c r="DZ35" s="142">
        <f t="shared" si="71"/>
        <v>0</v>
      </c>
      <c r="EA35" s="142">
        <f t="shared" si="71"/>
        <v>0</v>
      </c>
      <c r="EB35" s="142">
        <f t="shared" si="71"/>
        <v>0</v>
      </c>
      <c r="EC35" s="142">
        <f t="shared" si="71"/>
        <v>0</v>
      </c>
      <c r="ED35" s="142">
        <f t="shared" si="71"/>
        <v>0</v>
      </c>
      <c r="EE35" s="142">
        <f t="shared" si="71"/>
        <v>0</v>
      </c>
      <c r="EF35" s="142">
        <f t="shared" si="71"/>
        <v>0</v>
      </c>
      <c r="EG35" s="142">
        <f t="shared" si="71"/>
        <v>0</v>
      </c>
      <c r="EH35" s="142">
        <f t="shared" si="71"/>
        <v>0</v>
      </c>
      <c r="EI35" s="142">
        <f t="shared" si="71"/>
        <v>0</v>
      </c>
      <c r="EJ35" s="142">
        <f t="shared" si="71"/>
        <v>0</v>
      </c>
      <c r="EK35" s="142">
        <f t="shared" si="71"/>
        <v>0</v>
      </c>
      <c r="EL35" s="142">
        <f t="shared" si="71"/>
        <v>0</v>
      </c>
      <c r="EM35" s="142">
        <f t="shared" si="71"/>
        <v>0</v>
      </c>
      <c r="EN35" s="142">
        <f t="shared" si="71"/>
        <v>0</v>
      </c>
      <c r="EO35" s="142">
        <f t="shared" si="71"/>
        <v>0</v>
      </c>
      <c r="EP35" s="142">
        <f t="shared" si="71"/>
        <v>0</v>
      </c>
      <c r="EQ35" s="142">
        <f t="shared" si="71"/>
        <v>0</v>
      </c>
      <c r="ER35" s="142">
        <f t="shared" si="71"/>
        <v>0</v>
      </c>
      <c r="ES35" s="142">
        <f t="shared" si="71"/>
        <v>0</v>
      </c>
      <c r="ET35" s="142">
        <f t="shared" si="71"/>
        <v>0</v>
      </c>
      <c r="EU35" s="142">
        <f t="shared" si="71"/>
        <v>0</v>
      </c>
      <c r="EV35" s="142">
        <f t="shared" si="71"/>
        <v>0</v>
      </c>
      <c r="EW35" s="142">
        <f t="shared" si="71"/>
        <v>0</v>
      </c>
      <c r="EX35" s="142">
        <f t="shared" si="71"/>
        <v>0</v>
      </c>
      <c r="EY35" s="142">
        <f t="shared" si="71"/>
        <v>0</v>
      </c>
      <c r="EZ35" s="144">
        <f t="shared" si="14"/>
        <v>0</v>
      </c>
      <c r="FA35" s="141">
        <f>IF(AND($M$3&gt;SUM(Q36:$Q$132),$G$3&lt;SUM(Q35:$Q$132)),$G$3-SUM(Q36:$Q$132),0)</f>
        <v>0</v>
      </c>
      <c r="FB35" s="120">
        <v>98</v>
      </c>
      <c r="FC35" s="145">
        <f>BG6</f>
        <v>0</v>
      </c>
      <c r="FD35" s="145">
        <f>BG133</f>
        <v>0</v>
      </c>
      <c r="FE35" s="141" t="str">
        <f t="shared" si="15"/>
        <v>x</v>
      </c>
    </row>
    <row r="36" spans="1:161" s="141" customFormat="1" ht="24.75" customHeight="1">
      <c r="A36" s="121"/>
      <c r="B36" s="121"/>
      <c r="C36" s="122"/>
      <c r="D36" s="123"/>
      <c r="E36" s="123"/>
      <c r="F36" s="124"/>
      <c r="G36" s="125">
        <f t="shared" si="2"/>
      </c>
      <c r="H36" s="126"/>
      <c r="I36" s="127">
        <f t="shared" si="23"/>
      </c>
      <c r="J36" s="128"/>
      <c r="K36" s="129"/>
      <c r="L36" s="130">
        <f t="shared" si="20"/>
      </c>
      <c r="M36" s="131"/>
      <c r="N36" s="130">
        <f t="shared" si="3"/>
      </c>
      <c r="O36" s="132"/>
      <c r="P36" s="133"/>
      <c r="Q36" s="134">
        <f t="shared" si="4"/>
      </c>
      <c r="R36" s="135">
        <f>IF(AND(E36=1,C36&gt;0),(D36-($B$4-C36)),IF(AND(E36&gt;0,E36=2),(D36-($B$4-C36))*'A - Condition &amp; Criticality'!$E$6,IF(AND(E36&gt;0,E36=3),(D36-($B$4-C36))*'A - Condition &amp; Criticality'!$E$7,IF(AND(E36&gt;0,E36=4),(D36-($B$4-C36))*'A - Condition &amp; Criticality'!$E$8,IF(AND(E36&gt;0,E36=5),(D36-($B$4-C36))*'A - Condition &amp; Criticality'!$E$9,IF(AND(E36&gt;0,E36=6),(D36-($B$4-C36))*'A - Condition &amp; Criticality'!$E$10,IF(AND(E36&gt;0,E36=7),(D36-($B$4-C36))*'A - Condition &amp; Criticality'!$E$11,0)))))))</f>
        <v>0</v>
      </c>
      <c r="S36" s="135">
        <f>IF(AND(E36&gt;0,E36=8),(D36-($B$4-C36))*'A - Condition &amp; Criticality'!$E$12,IF(AND(E36&gt;0,E36=9),(D36-($B$4-C36))*'A - Condition &amp; Criticality'!$E$13,IF(E36=10,0,0)))</f>
        <v>0</v>
      </c>
      <c r="T36" s="136">
        <f t="shared" si="5"/>
      </c>
      <c r="U36" s="137">
        <f t="shared" si="6"/>
        <v>0</v>
      </c>
      <c r="V36" s="138">
        <f t="shared" si="7"/>
        <v>0</v>
      </c>
      <c r="W36" s="138">
        <f t="shared" si="8"/>
        <v>0</v>
      </c>
      <c r="X36" s="139">
        <f>IF($M$3&gt;=SUM(AD36:$AD$132),0,IF(Y36&gt;=AD36,0,-PMT(AE36/12,(AB36)*12,0,(AD36-Y36))/$H$1))</f>
        <v>0</v>
      </c>
      <c r="Y36" s="138" t="e">
        <f>IF(Y37&gt;AD37,(-FV(AE36,(AB36-AB37),0,(Y37-AD37)))+-FV(AE36/12,(AB36-AB37)*12,SUM($X37:X$132)*$H$1),-FV(AE36/12,(AB36-AB37)*12,SUM(X37:$X$132)*$H$1,AC36))</f>
        <v>#N/A</v>
      </c>
      <c r="Z36" s="138" t="e">
        <f>IF(AND(AD36&gt;0,SUM($AD$8:AD35)=0,Y35&gt;0),Y35,0)</f>
        <v>#N/A</v>
      </c>
      <c r="AA36" s="140" t="b">
        <f>IF(AND(X36&gt;0,SUM($X$8:X35)=0),AB36)</f>
        <v>0</v>
      </c>
      <c r="AB36" s="141">
        <f t="shared" si="9"/>
        <v>0</v>
      </c>
      <c r="AC36" s="141">
        <f>IF(AND($M$3&gt;SUM(AD37:$AD$132),$M$3&lt;SUM(AD36:$AD$132)),$M$3-SUM(AD37:$AD$132),0)</f>
        <v>0</v>
      </c>
      <c r="AD36" s="142">
        <f t="shared" si="10"/>
        <v>0</v>
      </c>
      <c r="AE36" s="143" t="e">
        <f t="shared" si="11"/>
        <v>#N/A</v>
      </c>
      <c r="AF36" s="142">
        <f aca="true" t="shared" si="72" ref="AF36:CQ36">IF(AND(NOT(AF$6=AG$6),$T36=AF$6),$V36,0)</f>
        <v>0</v>
      </c>
      <c r="AG36" s="142">
        <f t="shared" si="72"/>
        <v>0</v>
      </c>
      <c r="AH36" s="142">
        <f t="shared" si="72"/>
        <v>0</v>
      </c>
      <c r="AI36" s="142">
        <f t="shared" si="72"/>
        <v>0</v>
      </c>
      <c r="AJ36" s="142">
        <f t="shared" si="72"/>
        <v>0</v>
      </c>
      <c r="AK36" s="142">
        <f t="shared" si="72"/>
        <v>0</v>
      </c>
      <c r="AL36" s="142">
        <f t="shared" si="72"/>
        <v>0</v>
      </c>
      <c r="AM36" s="142">
        <f t="shared" si="72"/>
        <v>0</v>
      </c>
      <c r="AN36" s="142">
        <f t="shared" si="72"/>
        <v>0</v>
      </c>
      <c r="AO36" s="142">
        <f t="shared" si="72"/>
        <v>0</v>
      </c>
      <c r="AP36" s="142">
        <f t="shared" si="72"/>
        <v>0</v>
      </c>
      <c r="AQ36" s="142">
        <f t="shared" si="72"/>
        <v>0</v>
      </c>
      <c r="AR36" s="142">
        <f t="shared" si="72"/>
        <v>0</v>
      </c>
      <c r="AS36" s="142">
        <f t="shared" si="72"/>
        <v>0</v>
      </c>
      <c r="AT36" s="142">
        <f t="shared" si="72"/>
        <v>0</v>
      </c>
      <c r="AU36" s="142">
        <f t="shared" si="72"/>
        <v>0</v>
      </c>
      <c r="AV36" s="142">
        <f t="shared" si="72"/>
        <v>0</v>
      </c>
      <c r="AW36" s="142">
        <f t="shared" si="72"/>
        <v>0</v>
      </c>
      <c r="AX36" s="142">
        <f t="shared" si="72"/>
        <v>0</v>
      </c>
      <c r="AY36" s="142">
        <f t="shared" si="72"/>
        <v>0</v>
      </c>
      <c r="AZ36" s="142">
        <f t="shared" si="72"/>
        <v>0</v>
      </c>
      <c r="BA36" s="142">
        <f t="shared" si="72"/>
        <v>0</v>
      </c>
      <c r="BB36" s="142">
        <f t="shared" si="72"/>
        <v>0</v>
      </c>
      <c r="BC36" s="142">
        <f t="shared" si="72"/>
        <v>0</v>
      </c>
      <c r="BD36" s="142">
        <f t="shared" si="72"/>
        <v>0</v>
      </c>
      <c r="BE36" s="142">
        <f t="shared" si="72"/>
        <v>0</v>
      </c>
      <c r="BF36" s="142">
        <f t="shared" si="72"/>
        <v>0</v>
      </c>
      <c r="BG36" s="142">
        <f t="shared" si="72"/>
        <v>0</v>
      </c>
      <c r="BH36" s="142">
        <f t="shared" si="72"/>
        <v>0</v>
      </c>
      <c r="BI36" s="142">
        <f t="shared" si="72"/>
        <v>0</v>
      </c>
      <c r="BJ36" s="142">
        <f t="shared" si="72"/>
        <v>0</v>
      </c>
      <c r="BK36" s="142">
        <f t="shared" si="72"/>
        <v>0</v>
      </c>
      <c r="BL36" s="142">
        <f t="shared" si="72"/>
        <v>0</v>
      </c>
      <c r="BM36" s="142">
        <f t="shared" si="72"/>
        <v>0</v>
      </c>
      <c r="BN36" s="142">
        <f t="shared" si="72"/>
        <v>0</v>
      </c>
      <c r="BO36" s="142">
        <f t="shared" si="72"/>
        <v>0</v>
      </c>
      <c r="BP36" s="142">
        <f t="shared" si="72"/>
        <v>0</v>
      </c>
      <c r="BQ36" s="142">
        <f t="shared" si="72"/>
        <v>0</v>
      </c>
      <c r="BR36" s="142">
        <f t="shared" si="72"/>
        <v>0</v>
      </c>
      <c r="BS36" s="142">
        <f t="shared" si="72"/>
        <v>0</v>
      </c>
      <c r="BT36" s="142">
        <f t="shared" si="72"/>
        <v>0</v>
      </c>
      <c r="BU36" s="142">
        <f t="shared" si="72"/>
        <v>0</v>
      </c>
      <c r="BV36" s="142">
        <f t="shared" si="72"/>
        <v>0</v>
      </c>
      <c r="BW36" s="142">
        <f t="shared" si="72"/>
        <v>0</v>
      </c>
      <c r="BX36" s="142">
        <f t="shared" si="72"/>
        <v>0</v>
      </c>
      <c r="BY36" s="142">
        <f t="shared" si="72"/>
        <v>0</v>
      </c>
      <c r="BZ36" s="142">
        <f t="shared" si="72"/>
        <v>0</v>
      </c>
      <c r="CA36" s="142">
        <f t="shared" si="72"/>
        <v>0</v>
      </c>
      <c r="CB36" s="142">
        <f t="shared" si="72"/>
        <v>0</v>
      </c>
      <c r="CC36" s="142">
        <f t="shared" si="72"/>
        <v>0</v>
      </c>
      <c r="CD36" s="142">
        <f t="shared" si="72"/>
        <v>0</v>
      </c>
      <c r="CE36" s="142">
        <f t="shared" si="72"/>
        <v>0</v>
      </c>
      <c r="CF36" s="142">
        <f t="shared" si="72"/>
        <v>0</v>
      </c>
      <c r="CG36" s="142">
        <f t="shared" si="72"/>
        <v>0</v>
      </c>
      <c r="CH36" s="142">
        <f t="shared" si="72"/>
        <v>0</v>
      </c>
      <c r="CI36" s="142">
        <f t="shared" si="72"/>
        <v>0</v>
      </c>
      <c r="CJ36" s="142">
        <f t="shared" si="72"/>
        <v>0</v>
      </c>
      <c r="CK36" s="142">
        <f t="shared" si="72"/>
        <v>0</v>
      </c>
      <c r="CL36" s="142">
        <f t="shared" si="72"/>
        <v>0</v>
      </c>
      <c r="CM36" s="142">
        <f t="shared" si="72"/>
        <v>0</v>
      </c>
      <c r="CN36" s="142">
        <f t="shared" si="72"/>
        <v>0</v>
      </c>
      <c r="CO36" s="142">
        <f t="shared" si="72"/>
        <v>0</v>
      </c>
      <c r="CP36" s="142">
        <f t="shared" si="72"/>
        <v>0</v>
      </c>
      <c r="CQ36" s="142">
        <f t="shared" si="72"/>
        <v>0</v>
      </c>
      <c r="CR36" s="142">
        <f aca="true" t="shared" si="73" ref="CR36:EY36">IF(AND(NOT(CR$6=CS$6),$T36=CR$6),$V36,0)</f>
        <v>0</v>
      </c>
      <c r="CS36" s="142">
        <f t="shared" si="73"/>
        <v>0</v>
      </c>
      <c r="CT36" s="142">
        <f t="shared" si="73"/>
        <v>0</v>
      </c>
      <c r="CU36" s="142">
        <f t="shared" si="73"/>
        <v>0</v>
      </c>
      <c r="CV36" s="142">
        <f t="shared" si="73"/>
        <v>0</v>
      </c>
      <c r="CW36" s="142">
        <f t="shared" si="73"/>
        <v>0</v>
      </c>
      <c r="CX36" s="142">
        <f t="shared" si="73"/>
        <v>0</v>
      </c>
      <c r="CY36" s="142">
        <f t="shared" si="73"/>
        <v>0</v>
      </c>
      <c r="CZ36" s="142">
        <f t="shared" si="73"/>
        <v>0</v>
      </c>
      <c r="DA36" s="142">
        <f t="shared" si="73"/>
        <v>0</v>
      </c>
      <c r="DB36" s="142">
        <f t="shared" si="73"/>
        <v>0</v>
      </c>
      <c r="DC36" s="142">
        <f t="shared" si="73"/>
        <v>0</v>
      </c>
      <c r="DD36" s="142">
        <f t="shared" si="73"/>
        <v>0</v>
      </c>
      <c r="DE36" s="142">
        <f t="shared" si="73"/>
        <v>0</v>
      </c>
      <c r="DF36" s="142">
        <f t="shared" si="73"/>
        <v>0</v>
      </c>
      <c r="DG36" s="142">
        <f t="shared" si="73"/>
        <v>0</v>
      </c>
      <c r="DH36" s="142">
        <f t="shared" si="73"/>
        <v>0</v>
      </c>
      <c r="DI36" s="142">
        <f t="shared" si="73"/>
        <v>0</v>
      </c>
      <c r="DJ36" s="142">
        <f t="shared" si="73"/>
        <v>0</v>
      </c>
      <c r="DK36" s="142">
        <f t="shared" si="73"/>
        <v>0</v>
      </c>
      <c r="DL36" s="142">
        <f t="shared" si="73"/>
        <v>0</v>
      </c>
      <c r="DM36" s="142">
        <f t="shared" si="73"/>
        <v>0</v>
      </c>
      <c r="DN36" s="142">
        <f t="shared" si="73"/>
        <v>0</v>
      </c>
      <c r="DO36" s="142">
        <f t="shared" si="73"/>
        <v>0</v>
      </c>
      <c r="DP36" s="142">
        <f t="shared" si="73"/>
        <v>0</v>
      </c>
      <c r="DQ36" s="142">
        <f t="shared" si="73"/>
        <v>0</v>
      </c>
      <c r="DR36" s="142">
        <f t="shared" si="73"/>
        <v>0</v>
      </c>
      <c r="DS36" s="142">
        <f t="shared" si="73"/>
        <v>0</v>
      </c>
      <c r="DT36" s="142">
        <f t="shared" si="73"/>
        <v>0</v>
      </c>
      <c r="DU36" s="142">
        <f t="shared" si="73"/>
        <v>0</v>
      </c>
      <c r="DV36" s="142">
        <f t="shared" si="73"/>
        <v>0</v>
      </c>
      <c r="DW36" s="142">
        <f t="shared" si="73"/>
        <v>0</v>
      </c>
      <c r="DX36" s="142">
        <f t="shared" si="73"/>
        <v>0</v>
      </c>
      <c r="DY36" s="142">
        <f t="shared" si="73"/>
        <v>0</v>
      </c>
      <c r="DZ36" s="142">
        <f t="shared" si="73"/>
        <v>0</v>
      </c>
      <c r="EA36" s="142">
        <f t="shared" si="73"/>
        <v>0</v>
      </c>
      <c r="EB36" s="142">
        <f t="shared" si="73"/>
        <v>0</v>
      </c>
      <c r="EC36" s="142">
        <f t="shared" si="73"/>
        <v>0</v>
      </c>
      <c r="ED36" s="142">
        <f t="shared" si="73"/>
        <v>0</v>
      </c>
      <c r="EE36" s="142">
        <f t="shared" si="73"/>
        <v>0</v>
      </c>
      <c r="EF36" s="142">
        <f t="shared" si="73"/>
        <v>0</v>
      </c>
      <c r="EG36" s="142">
        <f t="shared" si="73"/>
        <v>0</v>
      </c>
      <c r="EH36" s="142">
        <f t="shared" si="73"/>
        <v>0</v>
      </c>
      <c r="EI36" s="142">
        <f t="shared" si="73"/>
        <v>0</v>
      </c>
      <c r="EJ36" s="142">
        <f t="shared" si="73"/>
        <v>0</v>
      </c>
      <c r="EK36" s="142">
        <f t="shared" si="73"/>
        <v>0</v>
      </c>
      <c r="EL36" s="142">
        <f t="shared" si="73"/>
        <v>0</v>
      </c>
      <c r="EM36" s="142">
        <f t="shared" si="73"/>
        <v>0</v>
      </c>
      <c r="EN36" s="142">
        <f t="shared" si="73"/>
        <v>0</v>
      </c>
      <c r="EO36" s="142">
        <f t="shared" si="73"/>
        <v>0</v>
      </c>
      <c r="EP36" s="142">
        <f t="shared" si="73"/>
        <v>0</v>
      </c>
      <c r="EQ36" s="142">
        <f t="shared" si="73"/>
        <v>0</v>
      </c>
      <c r="ER36" s="142">
        <f t="shared" si="73"/>
        <v>0</v>
      </c>
      <c r="ES36" s="142">
        <f t="shared" si="73"/>
        <v>0</v>
      </c>
      <c r="ET36" s="142">
        <f t="shared" si="73"/>
        <v>0</v>
      </c>
      <c r="EU36" s="142">
        <f t="shared" si="73"/>
        <v>0</v>
      </c>
      <c r="EV36" s="142">
        <f t="shared" si="73"/>
        <v>0</v>
      </c>
      <c r="EW36" s="142">
        <f t="shared" si="73"/>
        <v>0</v>
      </c>
      <c r="EX36" s="142">
        <f t="shared" si="73"/>
        <v>0</v>
      </c>
      <c r="EY36" s="142">
        <f t="shared" si="73"/>
        <v>0</v>
      </c>
      <c r="EZ36" s="144">
        <f t="shared" si="14"/>
        <v>0</v>
      </c>
      <c r="FA36" s="141">
        <f>IF(AND($M$3&gt;SUM(Q37:$Q$132),$G$3&lt;SUM(Q36:$Q$132)),$G$3-SUM(Q37:$Q$132),0)</f>
        <v>0</v>
      </c>
      <c r="FB36" s="120">
        <v>97</v>
      </c>
      <c r="FC36" s="145">
        <f>BH6</f>
        <v>0</v>
      </c>
      <c r="FD36" s="145">
        <f>BH133</f>
        <v>0</v>
      </c>
      <c r="FE36" s="141" t="str">
        <f t="shared" si="15"/>
        <v>x</v>
      </c>
    </row>
    <row r="37" spans="1:161" s="141" customFormat="1" ht="24.75" customHeight="1">
      <c r="A37" s="148"/>
      <c r="B37" s="148"/>
      <c r="C37" s="122"/>
      <c r="D37" s="123"/>
      <c r="E37" s="123"/>
      <c r="F37" s="124"/>
      <c r="G37" s="125">
        <f t="shared" si="2"/>
      </c>
      <c r="H37" s="126"/>
      <c r="I37" s="127">
        <f t="shared" si="23"/>
      </c>
      <c r="J37" s="128"/>
      <c r="K37" s="129"/>
      <c r="L37" s="130">
        <f t="shared" si="20"/>
      </c>
      <c r="M37" s="131"/>
      <c r="N37" s="130">
        <f t="shared" si="3"/>
      </c>
      <c r="O37" s="132"/>
      <c r="P37" s="133"/>
      <c r="Q37" s="134">
        <f t="shared" si="4"/>
      </c>
      <c r="R37" s="135">
        <f>IF(AND(E37=1,C37&gt;0),(D37-($B$4-C37)),IF(AND(E37&gt;0,E37=2),(D37-($B$4-C37))*'A - Condition &amp; Criticality'!$E$6,IF(AND(E37&gt;0,E37=3),(D37-($B$4-C37))*'A - Condition &amp; Criticality'!$E$7,IF(AND(E37&gt;0,E37=4),(D37-($B$4-C37))*'A - Condition &amp; Criticality'!$E$8,IF(AND(E37&gt;0,E37=5),(D37-($B$4-C37))*'A - Condition &amp; Criticality'!$E$9,IF(AND(E37&gt;0,E37=6),(D37-($B$4-C37))*'A - Condition &amp; Criticality'!$E$10,IF(AND(E37&gt;0,E37=7),(D37-($B$4-C37))*'A - Condition &amp; Criticality'!$E$11,0)))))))</f>
        <v>0</v>
      </c>
      <c r="S37" s="135">
        <f>IF(AND(E37&gt;0,E37=8),(D37-($B$4-C37))*'A - Condition &amp; Criticality'!$E$12,IF(AND(E37&gt;0,E37=9),(D37-($B$4-C37))*'A - Condition &amp; Criticality'!$E$13,IF(E37=10,0,0)))</f>
        <v>0</v>
      </c>
      <c r="T37" s="136">
        <f t="shared" si="5"/>
      </c>
      <c r="U37" s="137">
        <f t="shared" si="6"/>
        <v>0</v>
      </c>
      <c r="V37" s="138">
        <f t="shared" si="7"/>
        <v>0</v>
      </c>
      <c r="W37" s="138">
        <f t="shared" si="8"/>
        <v>0</v>
      </c>
      <c r="X37" s="139">
        <f>IF($M$3&gt;=SUM(AD37:$AD$132),0,IF(Y37&gt;=AD37,0,-PMT(AE37/12,(AB37)*12,0,(AD37-Y37))/$H$1))</f>
        <v>0</v>
      </c>
      <c r="Y37" s="138" t="e">
        <f>IF(Y38&gt;AD38,(-FV(AE37,(AB37-AB38),0,(Y38-AD38)))+-FV(AE37/12,(AB37-AB38)*12,SUM($X38:X$132)*$H$1),-FV(AE37/12,(AB37-AB38)*12,SUM(X38:$X$132)*$H$1,AC37))</f>
        <v>#N/A</v>
      </c>
      <c r="Z37" s="138" t="e">
        <f>IF(AND(AD37&gt;0,SUM($AD$8:AD36)=0,Y36&gt;0),Y36,0)</f>
        <v>#N/A</v>
      </c>
      <c r="AA37" s="140" t="b">
        <f>IF(AND(X37&gt;0,SUM($X$8:X36)=0),AB37)</f>
        <v>0</v>
      </c>
      <c r="AB37" s="141">
        <f t="shared" si="9"/>
        <v>0</v>
      </c>
      <c r="AC37" s="141">
        <f>IF(AND($M$3&gt;SUM(AD38:$AD$132),$M$3&lt;SUM(AD37:$AD$132)),$M$3-SUM(AD38:$AD$132),0)</f>
        <v>0</v>
      </c>
      <c r="AD37" s="142">
        <f t="shared" si="10"/>
        <v>0</v>
      </c>
      <c r="AE37" s="143" t="e">
        <f t="shared" si="11"/>
        <v>#N/A</v>
      </c>
      <c r="AF37" s="142">
        <f aca="true" t="shared" si="74" ref="AF37:CQ37">IF(AND(NOT(AF$6=AG$6),$T37=AF$6),$V37,0)</f>
        <v>0</v>
      </c>
      <c r="AG37" s="142">
        <f t="shared" si="74"/>
        <v>0</v>
      </c>
      <c r="AH37" s="142">
        <f t="shared" si="74"/>
        <v>0</v>
      </c>
      <c r="AI37" s="142">
        <f t="shared" si="74"/>
        <v>0</v>
      </c>
      <c r="AJ37" s="142">
        <f t="shared" si="74"/>
        <v>0</v>
      </c>
      <c r="AK37" s="142">
        <f t="shared" si="74"/>
        <v>0</v>
      </c>
      <c r="AL37" s="142">
        <f t="shared" si="74"/>
        <v>0</v>
      </c>
      <c r="AM37" s="142">
        <f t="shared" si="74"/>
        <v>0</v>
      </c>
      <c r="AN37" s="142">
        <f t="shared" si="74"/>
        <v>0</v>
      </c>
      <c r="AO37" s="142">
        <f t="shared" si="74"/>
        <v>0</v>
      </c>
      <c r="AP37" s="142">
        <f t="shared" si="74"/>
        <v>0</v>
      </c>
      <c r="AQ37" s="142">
        <f t="shared" si="74"/>
        <v>0</v>
      </c>
      <c r="AR37" s="142">
        <f t="shared" si="74"/>
        <v>0</v>
      </c>
      <c r="AS37" s="142">
        <f t="shared" si="74"/>
        <v>0</v>
      </c>
      <c r="AT37" s="142">
        <f t="shared" si="74"/>
        <v>0</v>
      </c>
      <c r="AU37" s="142">
        <f t="shared" si="74"/>
        <v>0</v>
      </c>
      <c r="AV37" s="142">
        <f t="shared" si="74"/>
        <v>0</v>
      </c>
      <c r="AW37" s="142">
        <f t="shared" si="74"/>
        <v>0</v>
      </c>
      <c r="AX37" s="142">
        <f t="shared" si="74"/>
        <v>0</v>
      </c>
      <c r="AY37" s="142">
        <f t="shared" si="74"/>
        <v>0</v>
      </c>
      <c r="AZ37" s="142">
        <f t="shared" si="74"/>
        <v>0</v>
      </c>
      <c r="BA37" s="142">
        <f t="shared" si="74"/>
        <v>0</v>
      </c>
      <c r="BB37" s="142">
        <f t="shared" si="74"/>
        <v>0</v>
      </c>
      <c r="BC37" s="142">
        <f t="shared" si="74"/>
        <v>0</v>
      </c>
      <c r="BD37" s="142">
        <f t="shared" si="74"/>
        <v>0</v>
      </c>
      <c r="BE37" s="142">
        <f t="shared" si="74"/>
        <v>0</v>
      </c>
      <c r="BF37" s="142">
        <f t="shared" si="74"/>
        <v>0</v>
      </c>
      <c r="BG37" s="142">
        <f t="shared" si="74"/>
        <v>0</v>
      </c>
      <c r="BH37" s="142">
        <f t="shared" si="74"/>
        <v>0</v>
      </c>
      <c r="BI37" s="142">
        <f t="shared" si="74"/>
        <v>0</v>
      </c>
      <c r="BJ37" s="142">
        <f t="shared" si="74"/>
        <v>0</v>
      </c>
      <c r="BK37" s="142">
        <f t="shared" si="74"/>
        <v>0</v>
      </c>
      <c r="BL37" s="142">
        <f t="shared" si="74"/>
        <v>0</v>
      </c>
      <c r="BM37" s="142">
        <f t="shared" si="74"/>
        <v>0</v>
      </c>
      <c r="BN37" s="142">
        <f t="shared" si="74"/>
        <v>0</v>
      </c>
      <c r="BO37" s="142">
        <f t="shared" si="74"/>
        <v>0</v>
      </c>
      <c r="BP37" s="142">
        <f t="shared" si="74"/>
        <v>0</v>
      </c>
      <c r="BQ37" s="142">
        <f t="shared" si="74"/>
        <v>0</v>
      </c>
      <c r="BR37" s="142">
        <f t="shared" si="74"/>
        <v>0</v>
      </c>
      <c r="BS37" s="142">
        <f t="shared" si="74"/>
        <v>0</v>
      </c>
      <c r="BT37" s="142">
        <f t="shared" si="74"/>
        <v>0</v>
      </c>
      <c r="BU37" s="142">
        <f t="shared" si="74"/>
        <v>0</v>
      </c>
      <c r="BV37" s="142">
        <f t="shared" si="74"/>
        <v>0</v>
      </c>
      <c r="BW37" s="142">
        <f t="shared" si="74"/>
        <v>0</v>
      </c>
      <c r="BX37" s="142">
        <f t="shared" si="74"/>
        <v>0</v>
      </c>
      <c r="BY37" s="142">
        <f t="shared" si="74"/>
        <v>0</v>
      </c>
      <c r="BZ37" s="142">
        <f t="shared" si="74"/>
        <v>0</v>
      </c>
      <c r="CA37" s="142">
        <f t="shared" si="74"/>
        <v>0</v>
      </c>
      <c r="CB37" s="142">
        <f t="shared" si="74"/>
        <v>0</v>
      </c>
      <c r="CC37" s="142">
        <f t="shared" si="74"/>
        <v>0</v>
      </c>
      <c r="CD37" s="142">
        <f t="shared" si="74"/>
        <v>0</v>
      </c>
      <c r="CE37" s="142">
        <f t="shared" si="74"/>
        <v>0</v>
      </c>
      <c r="CF37" s="142">
        <f t="shared" si="74"/>
        <v>0</v>
      </c>
      <c r="CG37" s="142">
        <f t="shared" si="74"/>
        <v>0</v>
      </c>
      <c r="CH37" s="142">
        <f t="shared" si="74"/>
        <v>0</v>
      </c>
      <c r="CI37" s="142">
        <f t="shared" si="74"/>
        <v>0</v>
      </c>
      <c r="CJ37" s="142">
        <f t="shared" si="74"/>
        <v>0</v>
      </c>
      <c r="CK37" s="142">
        <f t="shared" si="74"/>
        <v>0</v>
      </c>
      <c r="CL37" s="142">
        <f t="shared" si="74"/>
        <v>0</v>
      </c>
      <c r="CM37" s="142">
        <f t="shared" si="74"/>
        <v>0</v>
      </c>
      <c r="CN37" s="142">
        <f t="shared" si="74"/>
        <v>0</v>
      </c>
      <c r="CO37" s="142">
        <f t="shared" si="74"/>
        <v>0</v>
      </c>
      <c r="CP37" s="142">
        <f t="shared" si="74"/>
        <v>0</v>
      </c>
      <c r="CQ37" s="142">
        <f t="shared" si="74"/>
        <v>0</v>
      </c>
      <c r="CR37" s="142">
        <f aca="true" t="shared" si="75" ref="CR37:EY37">IF(AND(NOT(CR$6=CS$6),$T37=CR$6),$V37,0)</f>
        <v>0</v>
      </c>
      <c r="CS37" s="142">
        <f t="shared" si="75"/>
        <v>0</v>
      </c>
      <c r="CT37" s="142">
        <f t="shared" si="75"/>
        <v>0</v>
      </c>
      <c r="CU37" s="142">
        <f t="shared" si="75"/>
        <v>0</v>
      </c>
      <c r="CV37" s="142">
        <f t="shared" si="75"/>
        <v>0</v>
      </c>
      <c r="CW37" s="142">
        <f t="shared" si="75"/>
        <v>0</v>
      </c>
      <c r="CX37" s="142">
        <f t="shared" si="75"/>
        <v>0</v>
      </c>
      <c r="CY37" s="142">
        <f t="shared" si="75"/>
        <v>0</v>
      </c>
      <c r="CZ37" s="142">
        <f t="shared" si="75"/>
        <v>0</v>
      </c>
      <c r="DA37" s="142">
        <f t="shared" si="75"/>
        <v>0</v>
      </c>
      <c r="DB37" s="142">
        <f t="shared" si="75"/>
        <v>0</v>
      </c>
      <c r="DC37" s="142">
        <f t="shared" si="75"/>
        <v>0</v>
      </c>
      <c r="DD37" s="142">
        <f t="shared" si="75"/>
        <v>0</v>
      </c>
      <c r="DE37" s="142">
        <f t="shared" si="75"/>
        <v>0</v>
      </c>
      <c r="DF37" s="142">
        <f t="shared" si="75"/>
        <v>0</v>
      </c>
      <c r="DG37" s="142">
        <f t="shared" si="75"/>
        <v>0</v>
      </c>
      <c r="DH37" s="142">
        <f t="shared" si="75"/>
        <v>0</v>
      </c>
      <c r="DI37" s="142">
        <f t="shared" si="75"/>
        <v>0</v>
      </c>
      <c r="DJ37" s="142">
        <f t="shared" si="75"/>
        <v>0</v>
      </c>
      <c r="DK37" s="142">
        <f t="shared" si="75"/>
        <v>0</v>
      </c>
      <c r="DL37" s="142">
        <f t="shared" si="75"/>
        <v>0</v>
      </c>
      <c r="DM37" s="142">
        <f t="shared" si="75"/>
        <v>0</v>
      </c>
      <c r="DN37" s="142">
        <f t="shared" si="75"/>
        <v>0</v>
      </c>
      <c r="DO37" s="142">
        <f t="shared" si="75"/>
        <v>0</v>
      </c>
      <c r="DP37" s="142">
        <f t="shared" si="75"/>
        <v>0</v>
      </c>
      <c r="DQ37" s="142">
        <f t="shared" si="75"/>
        <v>0</v>
      </c>
      <c r="DR37" s="142">
        <f t="shared" si="75"/>
        <v>0</v>
      </c>
      <c r="DS37" s="142">
        <f t="shared" si="75"/>
        <v>0</v>
      </c>
      <c r="DT37" s="142">
        <f t="shared" si="75"/>
        <v>0</v>
      </c>
      <c r="DU37" s="142">
        <f t="shared" si="75"/>
        <v>0</v>
      </c>
      <c r="DV37" s="142">
        <f t="shared" si="75"/>
        <v>0</v>
      </c>
      <c r="DW37" s="142">
        <f t="shared" si="75"/>
        <v>0</v>
      </c>
      <c r="DX37" s="142">
        <f t="shared" si="75"/>
        <v>0</v>
      </c>
      <c r="DY37" s="142">
        <f t="shared" si="75"/>
        <v>0</v>
      </c>
      <c r="DZ37" s="142">
        <f t="shared" si="75"/>
        <v>0</v>
      </c>
      <c r="EA37" s="142">
        <f t="shared" si="75"/>
        <v>0</v>
      </c>
      <c r="EB37" s="142">
        <f t="shared" si="75"/>
        <v>0</v>
      </c>
      <c r="EC37" s="142">
        <f t="shared" si="75"/>
        <v>0</v>
      </c>
      <c r="ED37" s="142">
        <f t="shared" si="75"/>
        <v>0</v>
      </c>
      <c r="EE37" s="142">
        <f t="shared" si="75"/>
        <v>0</v>
      </c>
      <c r="EF37" s="142">
        <f t="shared" si="75"/>
        <v>0</v>
      </c>
      <c r="EG37" s="142">
        <f t="shared" si="75"/>
        <v>0</v>
      </c>
      <c r="EH37" s="142">
        <f t="shared" si="75"/>
        <v>0</v>
      </c>
      <c r="EI37" s="142">
        <f t="shared" si="75"/>
        <v>0</v>
      </c>
      <c r="EJ37" s="142">
        <f t="shared" si="75"/>
        <v>0</v>
      </c>
      <c r="EK37" s="142">
        <f t="shared" si="75"/>
        <v>0</v>
      </c>
      <c r="EL37" s="142">
        <f t="shared" si="75"/>
        <v>0</v>
      </c>
      <c r="EM37" s="142">
        <f t="shared" si="75"/>
        <v>0</v>
      </c>
      <c r="EN37" s="142">
        <f t="shared" si="75"/>
        <v>0</v>
      </c>
      <c r="EO37" s="142">
        <f t="shared" si="75"/>
        <v>0</v>
      </c>
      <c r="EP37" s="142">
        <f t="shared" si="75"/>
        <v>0</v>
      </c>
      <c r="EQ37" s="142">
        <f t="shared" si="75"/>
        <v>0</v>
      </c>
      <c r="ER37" s="142">
        <f t="shared" si="75"/>
        <v>0</v>
      </c>
      <c r="ES37" s="142">
        <f t="shared" si="75"/>
        <v>0</v>
      </c>
      <c r="ET37" s="142">
        <f t="shared" si="75"/>
        <v>0</v>
      </c>
      <c r="EU37" s="142">
        <f t="shared" si="75"/>
        <v>0</v>
      </c>
      <c r="EV37" s="142">
        <f t="shared" si="75"/>
        <v>0</v>
      </c>
      <c r="EW37" s="142">
        <f t="shared" si="75"/>
        <v>0</v>
      </c>
      <c r="EX37" s="142">
        <f t="shared" si="75"/>
        <v>0</v>
      </c>
      <c r="EY37" s="142">
        <f t="shared" si="75"/>
        <v>0</v>
      </c>
      <c r="EZ37" s="144">
        <f t="shared" si="14"/>
        <v>0</v>
      </c>
      <c r="FA37" s="141">
        <f>IF(AND($M$3&gt;SUM(Q38:$Q$132),$G$3&lt;SUM(Q37:$Q$132)),$G$3-SUM(Q38:$Q$132),0)</f>
        <v>0</v>
      </c>
      <c r="FB37" s="120">
        <v>96</v>
      </c>
      <c r="FC37" s="145">
        <f>BI6</f>
        <v>0</v>
      </c>
      <c r="FD37" s="145">
        <f>BI133</f>
        <v>0</v>
      </c>
      <c r="FE37" s="141" t="str">
        <f t="shared" si="15"/>
        <v>x</v>
      </c>
    </row>
    <row r="38" spans="1:161" s="141" customFormat="1" ht="24.75" customHeight="1">
      <c r="A38" s="148"/>
      <c r="B38" s="148"/>
      <c r="C38" s="122"/>
      <c r="D38" s="123"/>
      <c r="E38" s="123"/>
      <c r="F38" s="124"/>
      <c r="G38" s="125">
        <f t="shared" si="2"/>
      </c>
      <c r="H38" s="126"/>
      <c r="I38" s="127">
        <f t="shared" si="23"/>
      </c>
      <c r="J38" s="128"/>
      <c r="K38" s="129"/>
      <c r="L38" s="130">
        <f t="shared" si="20"/>
      </c>
      <c r="M38" s="131"/>
      <c r="N38" s="130">
        <f t="shared" si="3"/>
      </c>
      <c r="O38" s="132"/>
      <c r="P38" s="133"/>
      <c r="Q38" s="134">
        <f t="shared" si="4"/>
      </c>
      <c r="R38" s="135">
        <f>IF(AND(E38=1,C38&gt;0),(D38-($B$4-C38)),IF(AND(E38&gt;0,E38=2),(D38-($B$4-C38))*'A - Condition &amp; Criticality'!$E$6,IF(AND(E38&gt;0,E38=3),(D38-($B$4-C38))*'A - Condition &amp; Criticality'!$E$7,IF(AND(E38&gt;0,E38=4),(D38-($B$4-C38))*'A - Condition &amp; Criticality'!$E$8,IF(AND(E38&gt;0,E38=5),(D38-($B$4-C38))*'A - Condition &amp; Criticality'!$E$9,IF(AND(E38&gt;0,E38=6),(D38-($B$4-C38))*'A - Condition &amp; Criticality'!$E$10,IF(AND(E38&gt;0,E38=7),(D38-($B$4-C38))*'A - Condition &amp; Criticality'!$E$11,0)))))))</f>
        <v>0</v>
      </c>
      <c r="S38" s="135">
        <f>IF(AND(E38&gt;0,E38=8),(D38-($B$4-C38))*'A - Condition &amp; Criticality'!$E$12,IF(AND(E38&gt;0,E38=9),(D38-($B$4-C38))*'A - Condition &amp; Criticality'!$E$13,IF(E38=10,0,0)))</f>
        <v>0</v>
      </c>
      <c r="T38" s="136">
        <f t="shared" si="5"/>
      </c>
      <c r="U38" s="137">
        <f t="shared" si="6"/>
        <v>0</v>
      </c>
      <c r="V38" s="138">
        <f t="shared" si="7"/>
        <v>0</v>
      </c>
      <c r="W38" s="138">
        <f t="shared" si="8"/>
        <v>0</v>
      </c>
      <c r="X38" s="139">
        <f>IF($M$3&gt;=SUM(AD38:$AD$132),0,IF(Y38&gt;=AD38,0,-PMT(AE38/12,(AB38)*12,0,(AD38-Y38))/$H$1))</f>
        <v>0</v>
      </c>
      <c r="Y38" s="138" t="e">
        <f>IF(Y39&gt;AD39,(-FV(AE38,(AB38-AB39),0,(Y39-AD39)))+-FV(AE38/12,(AB38-AB39)*12,SUM($X39:X$132)*$H$1),-FV(AE38/12,(AB38-AB39)*12,SUM(X39:$X$132)*$H$1,AC38))</f>
        <v>#N/A</v>
      </c>
      <c r="Z38" s="138" t="e">
        <f>IF(AND(AD38&gt;0,SUM($AD$8:AD37)=0,Y37&gt;0),Y37,0)</f>
        <v>#N/A</v>
      </c>
      <c r="AA38" s="140" t="b">
        <f>IF(AND(X38&gt;0,SUM($X$8:X37)=0),AB38)</f>
        <v>0</v>
      </c>
      <c r="AB38" s="141">
        <f t="shared" si="9"/>
        <v>0</v>
      </c>
      <c r="AC38" s="141">
        <f>IF(AND($M$3&gt;SUM(AD39:$AD$132),$M$3&lt;SUM(AD38:$AD$132)),$M$3-SUM(AD39:$AD$132),0)</f>
        <v>0</v>
      </c>
      <c r="AD38" s="142">
        <f t="shared" si="10"/>
        <v>0</v>
      </c>
      <c r="AE38" s="143" t="e">
        <f t="shared" si="11"/>
        <v>#N/A</v>
      </c>
      <c r="AF38" s="142">
        <f aca="true" t="shared" si="76" ref="AF38:CQ38">IF(AND(NOT(AF$6=AG$6),$T38=AF$6),$V38,0)</f>
        <v>0</v>
      </c>
      <c r="AG38" s="142">
        <f t="shared" si="76"/>
        <v>0</v>
      </c>
      <c r="AH38" s="142">
        <f t="shared" si="76"/>
        <v>0</v>
      </c>
      <c r="AI38" s="142">
        <f t="shared" si="76"/>
        <v>0</v>
      </c>
      <c r="AJ38" s="142">
        <f t="shared" si="76"/>
        <v>0</v>
      </c>
      <c r="AK38" s="142">
        <f t="shared" si="76"/>
        <v>0</v>
      </c>
      <c r="AL38" s="142">
        <f t="shared" si="76"/>
        <v>0</v>
      </c>
      <c r="AM38" s="142">
        <f t="shared" si="76"/>
        <v>0</v>
      </c>
      <c r="AN38" s="142">
        <f t="shared" si="76"/>
        <v>0</v>
      </c>
      <c r="AO38" s="142">
        <f t="shared" si="76"/>
        <v>0</v>
      </c>
      <c r="AP38" s="142">
        <f t="shared" si="76"/>
        <v>0</v>
      </c>
      <c r="AQ38" s="142">
        <f t="shared" si="76"/>
        <v>0</v>
      </c>
      <c r="AR38" s="142">
        <f t="shared" si="76"/>
        <v>0</v>
      </c>
      <c r="AS38" s="142">
        <f t="shared" si="76"/>
        <v>0</v>
      </c>
      <c r="AT38" s="142">
        <f t="shared" si="76"/>
        <v>0</v>
      </c>
      <c r="AU38" s="142">
        <f t="shared" si="76"/>
        <v>0</v>
      </c>
      <c r="AV38" s="142">
        <f t="shared" si="76"/>
        <v>0</v>
      </c>
      <c r="AW38" s="142">
        <f t="shared" si="76"/>
        <v>0</v>
      </c>
      <c r="AX38" s="142">
        <f t="shared" si="76"/>
        <v>0</v>
      </c>
      <c r="AY38" s="142">
        <f t="shared" si="76"/>
        <v>0</v>
      </c>
      <c r="AZ38" s="142">
        <f t="shared" si="76"/>
        <v>0</v>
      </c>
      <c r="BA38" s="142">
        <f t="shared" si="76"/>
        <v>0</v>
      </c>
      <c r="BB38" s="142">
        <f t="shared" si="76"/>
        <v>0</v>
      </c>
      <c r="BC38" s="142">
        <f t="shared" si="76"/>
        <v>0</v>
      </c>
      <c r="BD38" s="142">
        <f t="shared" si="76"/>
        <v>0</v>
      </c>
      <c r="BE38" s="142">
        <f t="shared" si="76"/>
        <v>0</v>
      </c>
      <c r="BF38" s="142">
        <f t="shared" si="76"/>
        <v>0</v>
      </c>
      <c r="BG38" s="142">
        <f t="shared" si="76"/>
        <v>0</v>
      </c>
      <c r="BH38" s="142">
        <f t="shared" si="76"/>
        <v>0</v>
      </c>
      <c r="BI38" s="142">
        <f t="shared" si="76"/>
        <v>0</v>
      </c>
      <c r="BJ38" s="142">
        <f t="shared" si="76"/>
        <v>0</v>
      </c>
      <c r="BK38" s="142">
        <f t="shared" si="76"/>
        <v>0</v>
      </c>
      <c r="BL38" s="142">
        <f t="shared" si="76"/>
        <v>0</v>
      </c>
      <c r="BM38" s="142">
        <f t="shared" si="76"/>
        <v>0</v>
      </c>
      <c r="BN38" s="142">
        <f t="shared" si="76"/>
        <v>0</v>
      </c>
      <c r="BO38" s="142">
        <f t="shared" si="76"/>
        <v>0</v>
      </c>
      <c r="BP38" s="142">
        <f t="shared" si="76"/>
        <v>0</v>
      </c>
      <c r="BQ38" s="142">
        <f t="shared" si="76"/>
        <v>0</v>
      </c>
      <c r="BR38" s="142">
        <f t="shared" si="76"/>
        <v>0</v>
      </c>
      <c r="BS38" s="142">
        <f t="shared" si="76"/>
        <v>0</v>
      </c>
      <c r="BT38" s="142">
        <f t="shared" si="76"/>
        <v>0</v>
      </c>
      <c r="BU38" s="142">
        <f t="shared" si="76"/>
        <v>0</v>
      </c>
      <c r="BV38" s="142">
        <f t="shared" si="76"/>
        <v>0</v>
      </c>
      <c r="BW38" s="142">
        <f t="shared" si="76"/>
        <v>0</v>
      </c>
      <c r="BX38" s="142">
        <f t="shared" si="76"/>
        <v>0</v>
      </c>
      <c r="BY38" s="142">
        <f t="shared" si="76"/>
        <v>0</v>
      </c>
      <c r="BZ38" s="142">
        <f t="shared" si="76"/>
        <v>0</v>
      </c>
      <c r="CA38" s="142">
        <f t="shared" si="76"/>
        <v>0</v>
      </c>
      <c r="CB38" s="142">
        <f t="shared" si="76"/>
        <v>0</v>
      </c>
      <c r="CC38" s="142">
        <f t="shared" si="76"/>
        <v>0</v>
      </c>
      <c r="CD38" s="142">
        <f t="shared" si="76"/>
        <v>0</v>
      </c>
      <c r="CE38" s="142">
        <f t="shared" si="76"/>
        <v>0</v>
      </c>
      <c r="CF38" s="142">
        <f t="shared" si="76"/>
        <v>0</v>
      </c>
      <c r="CG38" s="142">
        <f t="shared" si="76"/>
        <v>0</v>
      </c>
      <c r="CH38" s="142">
        <f t="shared" si="76"/>
        <v>0</v>
      </c>
      <c r="CI38" s="142">
        <f t="shared" si="76"/>
        <v>0</v>
      </c>
      <c r="CJ38" s="142">
        <f t="shared" si="76"/>
        <v>0</v>
      </c>
      <c r="CK38" s="142">
        <f t="shared" si="76"/>
        <v>0</v>
      </c>
      <c r="CL38" s="142">
        <f t="shared" si="76"/>
        <v>0</v>
      </c>
      <c r="CM38" s="142">
        <f t="shared" si="76"/>
        <v>0</v>
      </c>
      <c r="CN38" s="142">
        <f t="shared" si="76"/>
        <v>0</v>
      </c>
      <c r="CO38" s="142">
        <f t="shared" si="76"/>
        <v>0</v>
      </c>
      <c r="CP38" s="142">
        <f t="shared" si="76"/>
        <v>0</v>
      </c>
      <c r="CQ38" s="142">
        <f t="shared" si="76"/>
        <v>0</v>
      </c>
      <c r="CR38" s="142">
        <f aca="true" t="shared" si="77" ref="CR38:EY38">IF(AND(NOT(CR$6=CS$6),$T38=CR$6),$V38,0)</f>
        <v>0</v>
      </c>
      <c r="CS38" s="142">
        <f t="shared" si="77"/>
        <v>0</v>
      </c>
      <c r="CT38" s="142">
        <f t="shared" si="77"/>
        <v>0</v>
      </c>
      <c r="CU38" s="142">
        <f t="shared" si="77"/>
        <v>0</v>
      </c>
      <c r="CV38" s="142">
        <f t="shared" si="77"/>
        <v>0</v>
      </c>
      <c r="CW38" s="142">
        <f t="shared" si="77"/>
        <v>0</v>
      </c>
      <c r="CX38" s="142">
        <f t="shared" si="77"/>
        <v>0</v>
      </c>
      <c r="CY38" s="142">
        <f t="shared" si="77"/>
        <v>0</v>
      </c>
      <c r="CZ38" s="142">
        <f t="shared" si="77"/>
        <v>0</v>
      </c>
      <c r="DA38" s="142">
        <f t="shared" si="77"/>
        <v>0</v>
      </c>
      <c r="DB38" s="142">
        <f t="shared" si="77"/>
        <v>0</v>
      </c>
      <c r="DC38" s="142">
        <f t="shared" si="77"/>
        <v>0</v>
      </c>
      <c r="DD38" s="142">
        <f t="shared" si="77"/>
        <v>0</v>
      </c>
      <c r="DE38" s="142">
        <f t="shared" si="77"/>
        <v>0</v>
      </c>
      <c r="DF38" s="142">
        <f t="shared" si="77"/>
        <v>0</v>
      </c>
      <c r="DG38" s="142">
        <f t="shared" si="77"/>
        <v>0</v>
      </c>
      <c r="DH38" s="142">
        <f t="shared" si="77"/>
        <v>0</v>
      </c>
      <c r="DI38" s="142">
        <f t="shared" si="77"/>
        <v>0</v>
      </c>
      <c r="DJ38" s="142">
        <f t="shared" si="77"/>
        <v>0</v>
      </c>
      <c r="DK38" s="142">
        <f t="shared" si="77"/>
        <v>0</v>
      </c>
      <c r="DL38" s="142">
        <f t="shared" si="77"/>
        <v>0</v>
      </c>
      <c r="DM38" s="142">
        <f t="shared" si="77"/>
        <v>0</v>
      </c>
      <c r="DN38" s="142">
        <f t="shared" si="77"/>
        <v>0</v>
      </c>
      <c r="DO38" s="142">
        <f t="shared" si="77"/>
        <v>0</v>
      </c>
      <c r="DP38" s="142">
        <f t="shared" si="77"/>
        <v>0</v>
      </c>
      <c r="DQ38" s="142">
        <f t="shared" si="77"/>
        <v>0</v>
      </c>
      <c r="DR38" s="142">
        <f t="shared" si="77"/>
        <v>0</v>
      </c>
      <c r="DS38" s="142">
        <f t="shared" si="77"/>
        <v>0</v>
      </c>
      <c r="DT38" s="142">
        <f t="shared" si="77"/>
        <v>0</v>
      </c>
      <c r="DU38" s="142">
        <f t="shared" si="77"/>
        <v>0</v>
      </c>
      <c r="DV38" s="142">
        <f t="shared" si="77"/>
        <v>0</v>
      </c>
      <c r="DW38" s="142">
        <f t="shared" si="77"/>
        <v>0</v>
      </c>
      <c r="DX38" s="142">
        <f t="shared" si="77"/>
        <v>0</v>
      </c>
      <c r="DY38" s="142">
        <f t="shared" si="77"/>
        <v>0</v>
      </c>
      <c r="DZ38" s="142">
        <f t="shared" si="77"/>
        <v>0</v>
      </c>
      <c r="EA38" s="142">
        <f t="shared" si="77"/>
        <v>0</v>
      </c>
      <c r="EB38" s="142">
        <f t="shared" si="77"/>
        <v>0</v>
      </c>
      <c r="EC38" s="142">
        <f t="shared" si="77"/>
        <v>0</v>
      </c>
      <c r="ED38" s="142">
        <f t="shared" si="77"/>
        <v>0</v>
      </c>
      <c r="EE38" s="142">
        <f t="shared" si="77"/>
        <v>0</v>
      </c>
      <c r="EF38" s="142">
        <f t="shared" si="77"/>
        <v>0</v>
      </c>
      <c r="EG38" s="142">
        <f t="shared" si="77"/>
        <v>0</v>
      </c>
      <c r="EH38" s="142">
        <f t="shared" si="77"/>
        <v>0</v>
      </c>
      <c r="EI38" s="142">
        <f t="shared" si="77"/>
        <v>0</v>
      </c>
      <c r="EJ38" s="142">
        <f t="shared" si="77"/>
        <v>0</v>
      </c>
      <c r="EK38" s="142">
        <f t="shared" si="77"/>
        <v>0</v>
      </c>
      <c r="EL38" s="142">
        <f t="shared" si="77"/>
        <v>0</v>
      </c>
      <c r="EM38" s="142">
        <f t="shared" si="77"/>
        <v>0</v>
      </c>
      <c r="EN38" s="142">
        <f t="shared" si="77"/>
        <v>0</v>
      </c>
      <c r="EO38" s="142">
        <f t="shared" si="77"/>
        <v>0</v>
      </c>
      <c r="EP38" s="142">
        <f t="shared" si="77"/>
        <v>0</v>
      </c>
      <c r="EQ38" s="142">
        <f t="shared" si="77"/>
        <v>0</v>
      </c>
      <c r="ER38" s="142">
        <f t="shared" si="77"/>
        <v>0</v>
      </c>
      <c r="ES38" s="142">
        <f t="shared" si="77"/>
        <v>0</v>
      </c>
      <c r="ET38" s="142">
        <f t="shared" si="77"/>
        <v>0</v>
      </c>
      <c r="EU38" s="142">
        <f t="shared" si="77"/>
        <v>0</v>
      </c>
      <c r="EV38" s="142">
        <f t="shared" si="77"/>
        <v>0</v>
      </c>
      <c r="EW38" s="142">
        <f t="shared" si="77"/>
        <v>0</v>
      </c>
      <c r="EX38" s="142">
        <f t="shared" si="77"/>
        <v>0</v>
      </c>
      <c r="EY38" s="142">
        <f t="shared" si="77"/>
        <v>0</v>
      </c>
      <c r="EZ38" s="144">
        <f t="shared" si="14"/>
        <v>0</v>
      </c>
      <c r="FA38" s="141">
        <f>IF(AND($M$3&gt;SUM(Q39:$Q$132),$G$3&lt;SUM(Q38:$Q$132)),$G$3-SUM(Q39:$Q$132),0)</f>
        <v>0</v>
      </c>
      <c r="FB38" s="120">
        <v>95</v>
      </c>
      <c r="FC38" s="145">
        <f>BJ6</f>
        <v>0</v>
      </c>
      <c r="FD38" s="145">
        <f>BJ133</f>
        <v>0</v>
      </c>
      <c r="FE38" s="141" t="str">
        <f t="shared" si="15"/>
        <v>x</v>
      </c>
    </row>
    <row r="39" spans="1:161" s="141" customFormat="1" ht="24.75" customHeight="1">
      <c r="A39" s="121"/>
      <c r="B39" s="121"/>
      <c r="C39" s="122"/>
      <c r="D39" s="123"/>
      <c r="E39" s="123"/>
      <c r="F39" s="124"/>
      <c r="G39" s="125">
        <f t="shared" si="2"/>
      </c>
      <c r="H39" s="126"/>
      <c r="I39" s="127">
        <f t="shared" si="23"/>
      </c>
      <c r="J39" s="128"/>
      <c r="K39" s="129"/>
      <c r="L39" s="130">
        <f t="shared" si="20"/>
      </c>
      <c r="M39" s="131"/>
      <c r="N39" s="130">
        <f t="shared" si="3"/>
      </c>
      <c r="O39" s="132"/>
      <c r="P39" s="133"/>
      <c r="Q39" s="134">
        <f t="shared" si="4"/>
      </c>
      <c r="R39" s="135">
        <f>IF(AND(E39=1,C39&gt;0),(D39-($B$4-C39)),IF(AND(E39&gt;0,E39=2),(D39-($B$4-C39))*'A - Condition &amp; Criticality'!$E$6,IF(AND(E39&gt;0,E39=3),(D39-($B$4-C39))*'A - Condition &amp; Criticality'!$E$7,IF(AND(E39&gt;0,E39=4),(D39-($B$4-C39))*'A - Condition &amp; Criticality'!$E$8,IF(AND(E39&gt;0,E39=5),(D39-($B$4-C39))*'A - Condition &amp; Criticality'!$E$9,IF(AND(E39&gt;0,E39=6),(D39-($B$4-C39))*'A - Condition &amp; Criticality'!$E$10,IF(AND(E39&gt;0,E39=7),(D39-($B$4-C39))*'A - Condition &amp; Criticality'!$E$11,0)))))))</f>
        <v>0</v>
      </c>
      <c r="S39" s="135">
        <f>IF(AND(E39&gt;0,E39=8),(D39-($B$4-C39))*'A - Condition &amp; Criticality'!$E$12,IF(AND(E39&gt;0,E39=9),(D39-($B$4-C39))*'A - Condition &amp; Criticality'!$E$13,IF(E39=10,0,0)))</f>
        <v>0</v>
      </c>
      <c r="T39" s="136">
        <f t="shared" si="5"/>
      </c>
      <c r="U39" s="137">
        <f t="shared" si="6"/>
        <v>0</v>
      </c>
      <c r="V39" s="138">
        <f t="shared" si="7"/>
        <v>0</v>
      </c>
      <c r="W39" s="138">
        <f t="shared" si="8"/>
        <v>0</v>
      </c>
      <c r="X39" s="139">
        <f>IF($M$3&gt;=SUM(AD39:$AD$132),0,IF(Y39&gt;=AD39,0,-PMT(AE39/12,(AB39)*12,0,(AD39-Y39))/$H$1))</f>
        <v>0</v>
      </c>
      <c r="Y39" s="138" t="e">
        <f>IF(Y40&gt;AD40,(-FV(AE39,(AB39-AB40),0,(Y40-AD40)))+-FV(AE39/12,(AB39-AB40)*12,SUM($X40:X$132)*$H$1),-FV(AE39/12,(AB39-AB40)*12,SUM(X40:$X$132)*$H$1,AC39))</f>
        <v>#N/A</v>
      </c>
      <c r="Z39" s="138" t="e">
        <f>IF(AND(AD39&gt;0,SUM($AD$8:AD38)=0,Y38&gt;0),Y38,0)</f>
        <v>#N/A</v>
      </c>
      <c r="AA39" s="140" t="b">
        <f>IF(AND(X39&gt;0,SUM($X$8:X38)=0),AB39)</f>
        <v>0</v>
      </c>
      <c r="AB39" s="141">
        <f t="shared" si="9"/>
        <v>0</v>
      </c>
      <c r="AC39" s="141">
        <f>IF(AND($M$3&gt;SUM(AD40:$AD$132),$M$3&lt;SUM(AD39:$AD$132)),$M$3-SUM(AD40:$AD$132),0)</f>
        <v>0</v>
      </c>
      <c r="AD39" s="142">
        <f t="shared" si="10"/>
        <v>0</v>
      </c>
      <c r="AE39" s="143" t="e">
        <f t="shared" si="11"/>
        <v>#N/A</v>
      </c>
      <c r="AF39" s="142">
        <f aca="true" t="shared" si="78" ref="AF39:CQ39">IF(AND(NOT(AF$6=AG$6),$T39=AF$6),$V39,0)</f>
        <v>0</v>
      </c>
      <c r="AG39" s="142">
        <f t="shared" si="78"/>
        <v>0</v>
      </c>
      <c r="AH39" s="142">
        <f t="shared" si="78"/>
        <v>0</v>
      </c>
      <c r="AI39" s="142">
        <f t="shared" si="78"/>
        <v>0</v>
      </c>
      <c r="AJ39" s="142">
        <f t="shared" si="78"/>
        <v>0</v>
      </c>
      <c r="AK39" s="142">
        <f t="shared" si="78"/>
        <v>0</v>
      </c>
      <c r="AL39" s="142">
        <f t="shared" si="78"/>
        <v>0</v>
      </c>
      <c r="AM39" s="142">
        <f t="shared" si="78"/>
        <v>0</v>
      </c>
      <c r="AN39" s="142">
        <f t="shared" si="78"/>
        <v>0</v>
      </c>
      <c r="AO39" s="142">
        <f t="shared" si="78"/>
        <v>0</v>
      </c>
      <c r="AP39" s="142">
        <f t="shared" si="78"/>
        <v>0</v>
      </c>
      <c r="AQ39" s="142">
        <f t="shared" si="78"/>
        <v>0</v>
      </c>
      <c r="AR39" s="142">
        <f t="shared" si="78"/>
        <v>0</v>
      </c>
      <c r="AS39" s="142">
        <f t="shared" si="78"/>
        <v>0</v>
      </c>
      <c r="AT39" s="142">
        <f t="shared" si="78"/>
        <v>0</v>
      </c>
      <c r="AU39" s="142">
        <f t="shared" si="78"/>
        <v>0</v>
      </c>
      <c r="AV39" s="142">
        <f t="shared" si="78"/>
        <v>0</v>
      </c>
      <c r="AW39" s="142">
        <f t="shared" si="78"/>
        <v>0</v>
      </c>
      <c r="AX39" s="142">
        <f t="shared" si="78"/>
        <v>0</v>
      </c>
      <c r="AY39" s="142">
        <f t="shared" si="78"/>
        <v>0</v>
      </c>
      <c r="AZ39" s="142">
        <f t="shared" si="78"/>
        <v>0</v>
      </c>
      <c r="BA39" s="142">
        <f t="shared" si="78"/>
        <v>0</v>
      </c>
      <c r="BB39" s="142">
        <f t="shared" si="78"/>
        <v>0</v>
      </c>
      <c r="BC39" s="142">
        <f t="shared" si="78"/>
        <v>0</v>
      </c>
      <c r="BD39" s="142">
        <f t="shared" si="78"/>
        <v>0</v>
      </c>
      <c r="BE39" s="142">
        <f t="shared" si="78"/>
        <v>0</v>
      </c>
      <c r="BF39" s="142">
        <f t="shared" si="78"/>
        <v>0</v>
      </c>
      <c r="BG39" s="142">
        <f t="shared" si="78"/>
        <v>0</v>
      </c>
      <c r="BH39" s="142">
        <f t="shared" si="78"/>
        <v>0</v>
      </c>
      <c r="BI39" s="142">
        <f t="shared" si="78"/>
        <v>0</v>
      </c>
      <c r="BJ39" s="142">
        <f t="shared" si="78"/>
        <v>0</v>
      </c>
      <c r="BK39" s="142">
        <f t="shared" si="78"/>
        <v>0</v>
      </c>
      <c r="BL39" s="142">
        <f t="shared" si="78"/>
        <v>0</v>
      </c>
      <c r="BM39" s="142">
        <f t="shared" si="78"/>
        <v>0</v>
      </c>
      <c r="BN39" s="142">
        <f t="shared" si="78"/>
        <v>0</v>
      </c>
      <c r="BO39" s="142">
        <f t="shared" si="78"/>
        <v>0</v>
      </c>
      <c r="BP39" s="142">
        <f t="shared" si="78"/>
        <v>0</v>
      </c>
      <c r="BQ39" s="142">
        <f t="shared" si="78"/>
        <v>0</v>
      </c>
      <c r="BR39" s="142">
        <f t="shared" si="78"/>
        <v>0</v>
      </c>
      <c r="BS39" s="142">
        <f t="shared" si="78"/>
        <v>0</v>
      </c>
      <c r="BT39" s="142">
        <f t="shared" si="78"/>
        <v>0</v>
      </c>
      <c r="BU39" s="142">
        <f t="shared" si="78"/>
        <v>0</v>
      </c>
      <c r="BV39" s="142">
        <f t="shared" si="78"/>
        <v>0</v>
      </c>
      <c r="BW39" s="142">
        <f t="shared" si="78"/>
        <v>0</v>
      </c>
      <c r="BX39" s="142">
        <f t="shared" si="78"/>
        <v>0</v>
      </c>
      <c r="BY39" s="142">
        <f t="shared" si="78"/>
        <v>0</v>
      </c>
      <c r="BZ39" s="142">
        <f t="shared" si="78"/>
        <v>0</v>
      </c>
      <c r="CA39" s="142">
        <f t="shared" si="78"/>
        <v>0</v>
      </c>
      <c r="CB39" s="142">
        <f t="shared" si="78"/>
        <v>0</v>
      </c>
      <c r="CC39" s="142">
        <f t="shared" si="78"/>
        <v>0</v>
      </c>
      <c r="CD39" s="142">
        <f t="shared" si="78"/>
        <v>0</v>
      </c>
      <c r="CE39" s="142">
        <f t="shared" si="78"/>
        <v>0</v>
      </c>
      <c r="CF39" s="142">
        <f t="shared" si="78"/>
        <v>0</v>
      </c>
      <c r="CG39" s="142">
        <f t="shared" si="78"/>
        <v>0</v>
      </c>
      <c r="CH39" s="142">
        <f t="shared" si="78"/>
        <v>0</v>
      </c>
      <c r="CI39" s="142">
        <f t="shared" si="78"/>
        <v>0</v>
      </c>
      <c r="CJ39" s="142">
        <f t="shared" si="78"/>
        <v>0</v>
      </c>
      <c r="CK39" s="142">
        <f t="shared" si="78"/>
        <v>0</v>
      </c>
      <c r="CL39" s="142">
        <f t="shared" si="78"/>
        <v>0</v>
      </c>
      <c r="CM39" s="142">
        <f t="shared" si="78"/>
        <v>0</v>
      </c>
      <c r="CN39" s="142">
        <f t="shared" si="78"/>
        <v>0</v>
      </c>
      <c r="CO39" s="142">
        <f t="shared" si="78"/>
        <v>0</v>
      </c>
      <c r="CP39" s="142">
        <f t="shared" si="78"/>
        <v>0</v>
      </c>
      <c r="CQ39" s="142">
        <f t="shared" si="78"/>
        <v>0</v>
      </c>
      <c r="CR39" s="142">
        <f aca="true" t="shared" si="79" ref="CR39:EY39">IF(AND(NOT(CR$6=CS$6),$T39=CR$6),$V39,0)</f>
        <v>0</v>
      </c>
      <c r="CS39" s="142">
        <f t="shared" si="79"/>
        <v>0</v>
      </c>
      <c r="CT39" s="142">
        <f t="shared" si="79"/>
        <v>0</v>
      </c>
      <c r="CU39" s="142">
        <f t="shared" si="79"/>
        <v>0</v>
      </c>
      <c r="CV39" s="142">
        <f t="shared" si="79"/>
        <v>0</v>
      </c>
      <c r="CW39" s="142">
        <f t="shared" si="79"/>
        <v>0</v>
      </c>
      <c r="CX39" s="142">
        <f t="shared" si="79"/>
        <v>0</v>
      </c>
      <c r="CY39" s="142">
        <f t="shared" si="79"/>
        <v>0</v>
      </c>
      <c r="CZ39" s="142">
        <f t="shared" si="79"/>
        <v>0</v>
      </c>
      <c r="DA39" s="142">
        <f t="shared" si="79"/>
        <v>0</v>
      </c>
      <c r="DB39" s="142">
        <f t="shared" si="79"/>
        <v>0</v>
      </c>
      <c r="DC39" s="142">
        <f t="shared" si="79"/>
        <v>0</v>
      </c>
      <c r="DD39" s="142">
        <f t="shared" si="79"/>
        <v>0</v>
      </c>
      <c r="DE39" s="142">
        <f t="shared" si="79"/>
        <v>0</v>
      </c>
      <c r="DF39" s="142">
        <f t="shared" si="79"/>
        <v>0</v>
      </c>
      <c r="DG39" s="142">
        <f t="shared" si="79"/>
        <v>0</v>
      </c>
      <c r="DH39" s="142">
        <f t="shared" si="79"/>
        <v>0</v>
      </c>
      <c r="DI39" s="142">
        <f t="shared" si="79"/>
        <v>0</v>
      </c>
      <c r="DJ39" s="142">
        <f t="shared" si="79"/>
        <v>0</v>
      </c>
      <c r="DK39" s="142">
        <f t="shared" si="79"/>
        <v>0</v>
      </c>
      <c r="DL39" s="142">
        <f t="shared" si="79"/>
        <v>0</v>
      </c>
      <c r="DM39" s="142">
        <f t="shared" si="79"/>
        <v>0</v>
      </c>
      <c r="DN39" s="142">
        <f t="shared" si="79"/>
        <v>0</v>
      </c>
      <c r="DO39" s="142">
        <f t="shared" si="79"/>
        <v>0</v>
      </c>
      <c r="DP39" s="142">
        <f t="shared" si="79"/>
        <v>0</v>
      </c>
      <c r="DQ39" s="142">
        <f t="shared" si="79"/>
        <v>0</v>
      </c>
      <c r="DR39" s="142">
        <f t="shared" si="79"/>
        <v>0</v>
      </c>
      <c r="DS39" s="142">
        <f t="shared" si="79"/>
        <v>0</v>
      </c>
      <c r="DT39" s="142">
        <f t="shared" si="79"/>
        <v>0</v>
      </c>
      <c r="DU39" s="142">
        <f t="shared" si="79"/>
        <v>0</v>
      </c>
      <c r="DV39" s="142">
        <f t="shared" si="79"/>
        <v>0</v>
      </c>
      <c r="DW39" s="142">
        <f t="shared" si="79"/>
        <v>0</v>
      </c>
      <c r="DX39" s="142">
        <f t="shared" si="79"/>
        <v>0</v>
      </c>
      <c r="DY39" s="142">
        <f t="shared" si="79"/>
        <v>0</v>
      </c>
      <c r="DZ39" s="142">
        <f t="shared" si="79"/>
        <v>0</v>
      </c>
      <c r="EA39" s="142">
        <f t="shared" si="79"/>
        <v>0</v>
      </c>
      <c r="EB39" s="142">
        <f t="shared" si="79"/>
        <v>0</v>
      </c>
      <c r="EC39" s="142">
        <f t="shared" si="79"/>
        <v>0</v>
      </c>
      <c r="ED39" s="142">
        <f t="shared" si="79"/>
        <v>0</v>
      </c>
      <c r="EE39" s="142">
        <f t="shared" si="79"/>
        <v>0</v>
      </c>
      <c r="EF39" s="142">
        <f t="shared" si="79"/>
        <v>0</v>
      </c>
      <c r="EG39" s="142">
        <f t="shared" si="79"/>
        <v>0</v>
      </c>
      <c r="EH39" s="142">
        <f t="shared" si="79"/>
        <v>0</v>
      </c>
      <c r="EI39" s="142">
        <f t="shared" si="79"/>
        <v>0</v>
      </c>
      <c r="EJ39" s="142">
        <f t="shared" si="79"/>
        <v>0</v>
      </c>
      <c r="EK39" s="142">
        <f t="shared" si="79"/>
        <v>0</v>
      </c>
      <c r="EL39" s="142">
        <f t="shared" si="79"/>
        <v>0</v>
      </c>
      <c r="EM39" s="142">
        <f t="shared" si="79"/>
        <v>0</v>
      </c>
      <c r="EN39" s="142">
        <f t="shared" si="79"/>
        <v>0</v>
      </c>
      <c r="EO39" s="142">
        <f t="shared" si="79"/>
        <v>0</v>
      </c>
      <c r="EP39" s="142">
        <f t="shared" si="79"/>
        <v>0</v>
      </c>
      <c r="EQ39" s="142">
        <f t="shared" si="79"/>
        <v>0</v>
      </c>
      <c r="ER39" s="142">
        <f t="shared" si="79"/>
        <v>0</v>
      </c>
      <c r="ES39" s="142">
        <f t="shared" si="79"/>
        <v>0</v>
      </c>
      <c r="ET39" s="142">
        <f t="shared" si="79"/>
        <v>0</v>
      </c>
      <c r="EU39" s="142">
        <f t="shared" si="79"/>
        <v>0</v>
      </c>
      <c r="EV39" s="142">
        <f t="shared" si="79"/>
        <v>0</v>
      </c>
      <c r="EW39" s="142">
        <f t="shared" si="79"/>
        <v>0</v>
      </c>
      <c r="EX39" s="142">
        <f t="shared" si="79"/>
        <v>0</v>
      </c>
      <c r="EY39" s="142">
        <f t="shared" si="79"/>
        <v>0</v>
      </c>
      <c r="EZ39" s="144">
        <f t="shared" si="14"/>
        <v>0</v>
      </c>
      <c r="FA39" s="141">
        <f>IF(AND($M$3&gt;SUM(Q40:$Q$132),$G$3&lt;SUM(Q39:$Q$132)),$G$3-SUM(Q40:$Q$132),0)</f>
        <v>0</v>
      </c>
      <c r="FB39" s="120">
        <v>94</v>
      </c>
      <c r="FC39" s="145">
        <f>BK6</f>
        <v>0</v>
      </c>
      <c r="FD39" s="145">
        <f>BK133</f>
        <v>0</v>
      </c>
      <c r="FE39" s="141" t="str">
        <f t="shared" si="15"/>
        <v>x</v>
      </c>
    </row>
    <row r="40" spans="1:161" s="141" customFormat="1" ht="24.75" customHeight="1">
      <c r="A40" s="148"/>
      <c r="B40" s="148"/>
      <c r="C40" s="122"/>
      <c r="D40" s="123"/>
      <c r="E40" s="123"/>
      <c r="F40" s="124"/>
      <c r="G40" s="125">
        <f t="shared" si="2"/>
      </c>
      <c r="H40" s="126"/>
      <c r="I40" s="127">
        <f t="shared" si="23"/>
      </c>
      <c r="J40" s="128"/>
      <c r="K40" s="129"/>
      <c r="L40" s="130">
        <f t="shared" si="20"/>
      </c>
      <c r="M40" s="131"/>
      <c r="N40" s="130">
        <f t="shared" si="3"/>
      </c>
      <c r="O40" s="132"/>
      <c r="P40" s="133"/>
      <c r="Q40" s="134">
        <f t="shared" si="4"/>
      </c>
      <c r="R40" s="135">
        <f>IF(AND(E40=1,C40&gt;0),(D40-($B$4-C40)),IF(AND(E40&gt;0,E40=2),(D40-($B$4-C40))*'A - Condition &amp; Criticality'!$E$6,IF(AND(E40&gt;0,E40=3),(D40-($B$4-C40))*'A - Condition &amp; Criticality'!$E$7,IF(AND(E40&gt;0,E40=4),(D40-($B$4-C40))*'A - Condition &amp; Criticality'!$E$8,IF(AND(E40&gt;0,E40=5),(D40-($B$4-C40))*'A - Condition &amp; Criticality'!$E$9,IF(AND(E40&gt;0,E40=6),(D40-($B$4-C40))*'A - Condition &amp; Criticality'!$E$10,IF(AND(E40&gt;0,E40=7),(D40-($B$4-C40))*'A - Condition &amp; Criticality'!$E$11,0)))))))</f>
        <v>0</v>
      </c>
      <c r="S40" s="135">
        <f>IF(AND(E40&gt;0,E40=8),(D40-($B$4-C40))*'A - Condition &amp; Criticality'!$E$12,IF(AND(E40&gt;0,E40=9),(D40-($B$4-C40))*'A - Condition &amp; Criticality'!$E$13,IF(E40=10,0,0)))</f>
        <v>0</v>
      </c>
      <c r="T40" s="136">
        <f aca="true" t="shared" si="80" ref="T40:T71">IF(AND(NOT(G40=""),O40&gt;0,V40&gt;0),G40,"")</f>
      </c>
      <c r="U40" s="137">
        <f aca="true" t="shared" si="81" ref="U40:U56">P40</f>
        <v>0</v>
      </c>
      <c r="V40" s="138">
        <f aca="true" t="shared" si="82" ref="V40:V71">IF(AND(NOT(G40=""),W40&gt;0,O40&gt;0),W40,0)</f>
        <v>0</v>
      </c>
      <c r="W40" s="138">
        <f aca="true" t="shared" si="83" ref="W40:W71">IF(G40="",0,IF(AND(NOT(I40=""),J40=0),-FV(K40,D40,,H40),IF(J40&gt;0,-FV(K40,G40,,J40),0)))</f>
        <v>0</v>
      </c>
      <c r="X40" s="139">
        <f>IF($M$3&gt;=SUM(AD40:$AD$132),0,IF(Y40&gt;=AD40,0,-PMT(AE40/12,(AB40)*12,0,(AD40-Y40))/$H$1))</f>
        <v>0</v>
      </c>
      <c r="Y40" s="138" t="e">
        <f>IF(Y41&gt;AD41,(-FV(AE40,(AB40-AB41),0,(Y41-AD41)))+-FV(AE40/12,(AB40-AB41)*12,SUM($X41:X$132)*$H$1),-FV(AE40/12,(AB40-AB41)*12,SUM(X41:$X$132)*$H$1,AC40))</f>
        <v>#N/A</v>
      </c>
      <c r="Z40" s="138" t="e">
        <f>IF(AND(AD40&gt;0,SUM($AD$8:AD39)=0,Y39&gt;0),Y39,0)</f>
        <v>#N/A</v>
      </c>
      <c r="AA40" s="140" t="b">
        <f>IF(AND(X40&gt;0,SUM($X$8:X39)=0),AB40)</f>
        <v>0</v>
      </c>
      <c r="AB40" s="141">
        <f t="shared" si="9"/>
        <v>0</v>
      </c>
      <c r="AC40" s="141">
        <f>IF(AND($M$3&gt;SUM(AD41:$AD$132),$M$3&lt;SUM(AD40:$AD$132)),$M$3-SUM(AD41:$AD$132),0)</f>
        <v>0</v>
      </c>
      <c r="AD40" s="142">
        <f t="shared" si="10"/>
        <v>0</v>
      </c>
      <c r="AE40" s="143" t="e">
        <f t="shared" si="11"/>
        <v>#N/A</v>
      </c>
      <c r="AF40" s="142">
        <f aca="true" t="shared" si="84" ref="AF40:CQ40">IF(AND(NOT(AF$6=AG$6),$T40=AF$6),$V40,0)</f>
        <v>0</v>
      </c>
      <c r="AG40" s="142">
        <f t="shared" si="84"/>
        <v>0</v>
      </c>
      <c r="AH40" s="142">
        <f t="shared" si="84"/>
        <v>0</v>
      </c>
      <c r="AI40" s="142">
        <f t="shared" si="84"/>
        <v>0</v>
      </c>
      <c r="AJ40" s="142">
        <f t="shared" si="84"/>
        <v>0</v>
      </c>
      <c r="AK40" s="142">
        <f t="shared" si="84"/>
        <v>0</v>
      </c>
      <c r="AL40" s="142">
        <f t="shared" si="84"/>
        <v>0</v>
      </c>
      <c r="AM40" s="142">
        <f t="shared" si="84"/>
        <v>0</v>
      </c>
      <c r="AN40" s="142">
        <f t="shared" si="84"/>
        <v>0</v>
      </c>
      <c r="AO40" s="142">
        <f t="shared" si="84"/>
        <v>0</v>
      </c>
      <c r="AP40" s="142">
        <f t="shared" si="84"/>
        <v>0</v>
      </c>
      <c r="AQ40" s="142">
        <f t="shared" si="84"/>
        <v>0</v>
      </c>
      <c r="AR40" s="142">
        <f t="shared" si="84"/>
        <v>0</v>
      </c>
      <c r="AS40" s="142">
        <f t="shared" si="84"/>
        <v>0</v>
      </c>
      <c r="AT40" s="142">
        <f t="shared" si="84"/>
        <v>0</v>
      </c>
      <c r="AU40" s="142">
        <f t="shared" si="84"/>
        <v>0</v>
      </c>
      <c r="AV40" s="142">
        <f t="shared" si="84"/>
        <v>0</v>
      </c>
      <c r="AW40" s="142">
        <f t="shared" si="84"/>
        <v>0</v>
      </c>
      <c r="AX40" s="142">
        <f t="shared" si="84"/>
        <v>0</v>
      </c>
      <c r="AY40" s="142">
        <f t="shared" si="84"/>
        <v>0</v>
      </c>
      <c r="AZ40" s="142">
        <f t="shared" si="84"/>
        <v>0</v>
      </c>
      <c r="BA40" s="142">
        <f t="shared" si="84"/>
        <v>0</v>
      </c>
      <c r="BB40" s="142">
        <f t="shared" si="84"/>
        <v>0</v>
      </c>
      <c r="BC40" s="142">
        <f t="shared" si="84"/>
        <v>0</v>
      </c>
      <c r="BD40" s="142">
        <f t="shared" si="84"/>
        <v>0</v>
      </c>
      <c r="BE40" s="142">
        <f t="shared" si="84"/>
        <v>0</v>
      </c>
      <c r="BF40" s="142">
        <f t="shared" si="84"/>
        <v>0</v>
      </c>
      <c r="BG40" s="142">
        <f t="shared" si="84"/>
        <v>0</v>
      </c>
      <c r="BH40" s="142">
        <f t="shared" si="84"/>
        <v>0</v>
      </c>
      <c r="BI40" s="142">
        <f t="shared" si="84"/>
        <v>0</v>
      </c>
      <c r="BJ40" s="142">
        <f t="shared" si="84"/>
        <v>0</v>
      </c>
      <c r="BK40" s="142">
        <f t="shared" si="84"/>
        <v>0</v>
      </c>
      <c r="BL40" s="142">
        <f t="shared" si="84"/>
        <v>0</v>
      </c>
      <c r="BM40" s="142">
        <f t="shared" si="84"/>
        <v>0</v>
      </c>
      <c r="BN40" s="142">
        <f t="shared" si="84"/>
        <v>0</v>
      </c>
      <c r="BO40" s="142">
        <f t="shared" si="84"/>
        <v>0</v>
      </c>
      <c r="BP40" s="142">
        <f t="shared" si="84"/>
        <v>0</v>
      </c>
      <c r="BQ40" s="142">
        <f t="shared" si="84"/>
        <v>0</v>
      </c>
      <c r="BR40" s="142">
        <f t="shared" si="84"/>
        <v>0</v>
      </c>
      <c r="BS40" s="142">
        <f t="shared" si="84"/>
        <v>0</v>
      </c>
      <c r="BT40" s="142">
        <f t="shared" si="84"/>
        <v>0</v>
      </c>
      <c r="BU40" s="142">
        <f t="shared" si="84"/>
        <v>0</v>
      </c>
      <c r="BV40" s="142">
        <f t="shared" si="84"/>
        <v>0</v>
      </c>
      <c r="BW40" s="142">
        <f t="shared" si="84"/>
        <v>0</v>
      </c>
      <c r="BX40" s="142">
        <f t="shared" si="84"/>
        <v>0</v>
      </c>
      <c r="BY40" s="142">
        <f t="shared" si="84"/>
        <v>0</v>
      </c>
      <c r="BZ40" s="142">
        <f t="shared" si="84"/>
        <v>0</v>
      </c>
      <c r="CA40" s="142">
        <f t="shared" si="84"/>
        <v>0</v>
      </c>
      <c r="CB40" s="142">
        <f t="shared" si="84"/>
        <v>0</v>
      </c>
      <c r="CC40" s="142">
        <f t="shared" si="84"/>
        <v>0</v>
      </c>
      <c r="CD40" s="142">
        <f t="shared" si="84"/>
        <v>0</v>
      </c>
      <c r="CE40" s="142">
        <f t="shared" si="84"/>
        <v>0</v>
      </c>
      <c r="CF40" s="142">
        <f t="shared" si="84"/>
        <v>0</v>
      </c>
      <c r="CG40" s="142">
        <f t="shared" si="84"/>
        <v>0</v>
      </c>
      <c r="CH40" s="142">
        <f t="shared" si="84"/>
        <v>0</v>
      </c>
      <c r="CI40" s="142">
        <f t="shared" si="84"/>
        <v>0</v>
      </c>
      <c r="CJ40" s="142">
        <f t="shared" si="84"/>
        <v>0</v>
      </c>
      <c r="CK40" s="142">
        <f t="shared" si="84"/>
        <v>0</v>
      </c>
      <c r="CL40" s="142">
        <f t="shared" si="84"/>
        <v>0</v>
      </c>
      <c r="CM40" s="142">
        <f t="shared" si="84"/>
        <v>0</v>
      </c>
      <c r="CN40" s="142">
        <f t="shared" si="84"/>
        <v>0</v>
      </c>
      <c r="CO40" s="142">
        <f t="shared" si="84"/>
        <v>0</v>
      </c>
      <c r="CP40" s="142">
        <f t="shared" si="84"/>
        <v>0</v>
      </c>
      <c r="CQ40" s="142">
        <f t="shared" si="84"/>
        <v>0</v>
      </c>
      <c r="CR40" s="142">
        <f aca="true" t="shared" si="85" ref="CR40:EY40">IF(AND(NOT(CR$6=CS$6),$T40=CR$6),$V40,0)</f>
        <v>0</v>
      </c>
      <c r="CS40" s="142">
        <f t="shared" si="85"/>
        <v>0</v>
      </c>
      <c r="CT40" s="142">
        <f t="shared" si="85"/>
        <v>0</v>
      </c>
      <c r="CU40" s="142">
        <f t="shared" si="85"/>
        <v>0</v>
      </c>
      <c r="CV40" s="142">
        <f t="shared" si="85"/>
        <v>0</v>
      </c>
      <c r="CW40" s="142">
        <f t="shared" si="85"/>
        <v>0</v>
      </c>
      <c r="CX40" s="142">
        <f t="shared" si="85"/>
        <v>0</v>
      </c>
      <c r="CY40" s="142">
        <f t="shared" si="85"/>
        <v>0</v>
      </c>
      <c r="CZ40" s="142">
        <f t="shared" si="85"/>
        <v>0</v>
      </c>
      <c r="DA40" s="142">
        <f t="shared" si="85"/>
        <v>0</v>
      </c>
      <c r="DB40" s="142">
        <f t="shared" si="85"/>
        <v>0</v>
      </c>
      <c r="DC40" s="142">
        <f t="shared" si="85"/>
        <v>0</v>
      </c>
      <c r="DD40" s="142">
        <f t="shared" si="85"/>
        <v>0</v>
      </c>
      <c r="DE40" s="142">
        <f t="shared" si="85"/>
        <v>0</v>
      </c>
      <c r="DF40" s="142">
        <f t="shared" si="85"/>
        <v>0</v>
      </c>
      <c r="DG40" s="142">
        <f t="shared" si="85"/>
        <v>0</v>
      </c>
      <c r="DH40" s="142">
        <f t="shared" si="85"/>
        <v>0</v>
      </c>
      <c r="DI40" s="142">
        <f t="shared" si="85"/>
        <v>0</v>
      </c>
      <c r="DJ40" s="142">
        <f t="shared" si="85"/>
        <v>0</v>
      </c>
      <c r="DK40" s="142">
        <f t="shared" si="85"/>
        <v>0</v>
      </c>
      <c r="DL40" s="142">
        <f t="shared" si="85"/>
        <v>0</v>
      </c>
      <c r="DM40" s="142">
        <f t="shared" si="85"/>
        <v>0</v>
      </c>
      <c r="DN40" s="142">
        <f t="shared" si="85"/>
        <v>0</v>
      </c>
      <c r="DO40" s="142">
        <f t="shared" si="85"/>
        <v>0</v>
      </c>
      <c r="DP40" s="142">
        <f t="shared" si="85"/>
        <v>0</v>
      </c>
      <c r="DQ40" s="142">
        <f t="shared" si="85"/>
        <v>0</v>
      </c>
      <c r="DR40" s="142">
        <f t="shared" si="85"/>
        <v>0</v>
      </c>
      <c r="DS40" s="142">
        <f t="shared" si="85"/>
        <v>0</v>
      </c>
      <c r="DT40" s="142">
        <f t="shared" si="85"/>
        <v>0</v>
      </c>
      <c r="DU40" s="142">
        <f t="shared" si="85"/>
        <v>0</v>
      </c>
      <c r="DV40" s="142">
        <f t="shared" si="85"/>
        <v>0</v>
      </c>
      <c r="DW40" s="142">
        <f t="shared" si="85"/>
        <v>0</v>
      </c>
      <c r="DX40" s="142">
        <f t="shared" si="85"/>
        <v>0</v>
      </c>
      <c r="DY40" s="142">
        <f t="shared" si="85"/>
        <v>0</v>
      </c>
      <c r="DZ40" s="142">
        <f t="shared" si="85"/>
        <v>0</v>
      </c>
      <c r="EA40" s="142">
        <f t="shared" si="85"/>
        <v>0</v>
      </c>
      <c r="EB40" s="142">
        <f t="shared" si="85"/>
        <v>0</v>
      </c>
      <c r="EC40" s="142">
        <f t="shared" si="85"/>
        <v>0</v>
      </c>
      <c r="ED40" s="142">
        <f t="shared" si="85"/>
        <v>0</v>
      </c>
      <c r="EE40" s="142">
        <f t="shared" si="85"/>
        <v>0</v>
      </c>
      <c r="EF40" s="142">
        <f t="shared" si="85"/>
        <v>0</v>
      </c>
      <c r="EG40" s="142">
        <f t="shared" si="85"/>
        <v>0</v>
      </c>
      <c r="EH40" s="142">
        <f t="shared" si="85"/>
        <v>0</v>
      </c>
      <c r="EI40" s="142">
        <f t="shared" si="85"/>
        <v>0</v>
      </c>
      <c r="EJ40" s="142">
        <f t="shared" si="85"/>
        <v>0</v>
      </c>
      <c r="EK40" s="142">
        <f t="shared" si="85"/>
        <v>0</v>
      </c>
      <c r="EL40" s="142">
        <f t="shared" si="85"/>
        <v>0</v>
      </c>
      <c r="EM40" s="142">
        <f t="shared" si="85"/>
        <v>0</v>
      </c>
      <c r="EN40" s="142">
        <f t="shared" si="85"/>
        <v>0</v>
      </c>
      <c r="EO40" s="142">
        <f t="shared" si="85"/>
        <v>0</v>
      </c>
      <c r="EP40" s="142">
        <f t="shared" si="85"/>
        <v>0</v>
      </c>
      <c r="EQ40" s="142">
        <f t="shared" si="85"/>
        <v>0</v>
      </c>
      <c r="ER40" s="142">
        <f t="shared" si="85"/>
        <v>0</v>
      </c>
      <c r="ES40" s="142">
        <f t="shared" si="85"/>
        <v>0</v>
      </c>
      <c r="ET40" s="142">
        <f t="shared" si="85"/>
        <v>0</v>
      </c>
      <c r="EU40" s="142">
        <f t="shared" si="85"/>
        <v>0</v>
      </c>
      <c r="EV40" s="142">
        <f t="shared" si="85"/>
        <v>0</v>
      </c>
      <c r="EW40" s="142">
        <f t="shared" si="85"/>
        <v>0</v>
      </c>
      <c r="EX40" s="142">
        <f t="shared" si="85"/>
        <v>0</v>
      </c>
      <c r="EY40" s="142">
        <f t="shared" si="85"/>
        <v>0</v>
      </c>
      <c r="EZ40" s="144">
        <f aca="true" t="shared" si="86" ref="EZ40:EZ71">IF($T40=EZ$6,$V40,0)</f>
        <v>0</v>
      </c>
      <c r="FA40" s="141">
        <f>IF(AND($M$3&gt;SUM(Q41:$Q$132),$G$3&lt;SUM(Q40:$Q$132)),$G$3-SUM(Q41:$Q$132),0)</f>
        <v>0</v>
      </c>
      <c r="FB40" s="120">
        <v>93</v>
      </c>
      <c r="FC40" s="145">
        <f>BL6</f>
        <v>0</v>
      </c>
      <c r="FD40" s="145">
        <f>BL133</f>
        <v>0</v>
      </c>
      <c r="FE40" s="141" t="str">
        <f t="shared" si="15"/>
        <v>x</v>
      </c>
    </row>
    <row r="41" spans="1:161" s="141" customFormat="1" ht="24.75" customHeight="1">
      <c r="A41" s="121"/>
      <c r="B41" s="121"/>
      <c r="C41" s="122"/>
      <c r="D41" s="123"/>
      <c r="E41" s="123"/>
      <c r="F41" s="124"/>
      <c r="G41" s="125">
        <f t="shared" si="2"/>
      </c>
      <c r="H41" s="126"/>
      <c r="I41" s="127">
        <f t="shared" si="23"/>
      </c>
      <c r="J41" s="128"/>
      <c r="K41" s="129"/>
      <c r="L41" s="130">
        <f t="shared" si="20"/>
      </c>
      <c r="M41" s="131"/>
      <c r="N41" s="130">
        <f t="shared" si="3"/>
      </c>
      <c r="O41" s="132"/>
      <c r="P41" s="133"/>
      <c r="Q41" s="134">
        <f t="shared" si="4"/>
      </c>
      <c r="R41" s="135">
        <f>IF(AND(E41=1,C41&gt;0),(D41-($B$4-C41)),IF(AND(E41&gt;0,E41=2),(D41-($B$4-C41))*'A - Condition &amp; Criticality'!$E$6,IF(AND(E41&gt;0,E41=3),(D41-($B$4-C41))*'A - Condition &amp; Criticality'!$E$7,IF(AND(E41&gt;0,E41=4),(D41-($B$4-C41))*'A - Condition &amp; Criticality'!$E$8,IF(AND(E41&gt;0,E41=5),(D41-($B$4-C41))*'A - Condition &amp; Criticality'!$E$9,IF(AND(E41&gt;0,E41=6),(D41-($B$4-C41))*'A - Condition &amp; Criticality'!$E$10,IF(AND(E41&gt;0,E41=7),(D41-($B$4-C41))*'A - Condition &amp; Criticality'!$E$11,0)))))))</f>
        <v>0</v>
      </c>
      <c r="S41" s="135">
        <f>IF(AND(E41&gt;0,E41=8),(D41-($B$4-C41))*'A - Condition &amp; Criticality'!$E$12,IF(AND(E41&gt;0,E41=9),(D41-($B$4-C41))*'A - Condition &amp; Criticality'!$E$13,IF(E41=10,0,0)))</f>
        <v>0</v>
      </c>
      <c r="T41" s="136">
        <f t="shared" si="80"/>
      </c>
      <c r="U41" s="137">
        <f t="shared" si="81"/>
        <v>0</v>
      </c>
      <c r="V41" s="138">
        <f t="shared" si="82"/>
        <v>0</v>
      </c>
      <c r="W41" s="138">
        <f t="shared" si="83"/>
        <v>0</v>
      </c>
      <c r="X41" s="139">
        <f>IF($M$3&gt;=SUM(AD41:$AD$132),0,IF(Y41&gt;=AD41,0,-PMT(AE41/12,(AB41)*12,0,(AD41-Y41))/$H$1))</f>
        <v>0</v>
      </c>
      <c r="Y41" s="138" t="e">
        <f>IF(Y42&gt;AD42,(-FV(AE41,(AB41-AB42),0,(Y42-AD42)))+-FV(AE41/12,(AB41-AB42)*12,SUM($X42:X$132)*$H$1),-FV(AE41/12,(AB41-AB42)*12,SUM(X42:$X$132)*$H$1,AC41))</f>
        <v>#N/A</v>
      </c>
      <c r="Z41" s="138" t="e">
        <f>IF(AND(AD41&gt;0,SUM($AD$8:AD40)=0,Y40&gt;0),Y40,0)</f>
        <v>#N/A</v>
      </c>
      <c r="AA41" s="140" t="b">
        <f>IF(AND(X41&gt;0,SUM($X$8:X40)=0),AB41)</f>
        <v>0</v>
      </c>
      <c r="AB41" s="141">
        <f t="shared" si="9"/>
        <v>0</v>
      </c>
      <c r="AC41" s="141">
        <f>IF(AND($M$3&gt;SUM(AD42:$AD$132),$M$3&lt;SUM(AD41:$AD$132)),$M$3-SUM(AD42:$AD$132),0)</f>
        <v>0</v>
      </c>
      <c r="AD41" s="142">
        <f t="shared" si="10"/>
        <v>0</v>
      </c>
      <c r="AE41" s="143" t="e">
        <f t="shared" si="11"/>
        <v>#N/A</v>
      </c>
      <c r="AF41" s="142">
        <f aca="true" t="shared" si="87" ref="AF41:CQ41">IF(AND(NOT(AF$6=AG$6),$T41=AF$6),$V41,0)</f>
        <v>0</v>
      </c>
      <c r="AG41" s="142">
        <f t="shared" si="87"/>
        <v>0</v>
      </c>
      <c r="AH41" s="142">
        <f t="shared" si="87"/>
        <v>0</v>
      </c>
      <c r="AI41" s="142">
        <f t="shared" si="87"/>
        <v>0</v>
      </c>
      <c r="AJ41" s="142">
        <f t="shared" si="87"/>
        <v>0</v>
      </c>
      <c r="AK41" s="142">
        <f t="shared" si="87"/>
        <v>0</v>
      </c>
      <c r="AL41" s="142">
        <f t="shared" si="87"/>
        <v>0</v>
      </c>
      <c r="AM41" s="142">
        <f t="shared" si="87"/>
        <v>0</v>
      </c>
      <c r="AN41" s="142">
        <f t="shared" si="87"/>
        <v>0</v>
      </c>
      <c r="AO41" s="142">
        <f t="shared" si="87"/>
        <v>0</v>
      </c>
      <c r="AP41" s="142">
        <f t="shared" si="87"/>
        <v>0</v>
      </c>
      <c r="AQ41" s="142">
        <f t="shared" si="87"/>
        <v>0</v>
      </c>
      <c r="AR41" s="142">
        <f t="shared" si="87"/>
        <v>0</v>
      </c>
      <c r="AS41" s="142">
        <f t="shared" si="87"/>
        <v>0</v>
      </c>
      <c r="AT41" s="142">
        <f t="shared" si="87"/>
        <v>0</v>
      </c>
      <c r="AU41" s="142">
        <f t="shared" si="87"/>
        <v>0</v>
      </c>
      <c r="AV41" s="142">
        <f t="shared" si="87"/>
        <v>0</v>
      </c>
      <c r="AW41" s="142">
        <f t="shared" si="87"/>
        <v>0</v>
      </c>
      <c r="AX41" s="142">
        <f t="shared" si="87"/>
        <v>0</v>
      </c>
      <c r="AY41" s="142">
        <f t="shared" si="87"/>
        <v>0</v>
      </c>
      <c r="AZ41" s="142">
        <f t="shared" si="87"/>
        <v>0</v>
      </c>
      <c r="BA41" s="142">
        <f t="shared" si="87"/>
        <v>0</v>
      </c>
      <c r="BB41" s="142">
        <f t="shared" si="87"/>
        <v>0</v>
      </c>
      <c r="BC41" s="142">
        <f t="shared" si="87"/>
        <v>0</v>
      </c>
      <c r="BD41" s="142">
        <f t="shared" si="87"/>
        <v>0</v>
      </c>
      <c r="BE41" s="142">
        <f t="shared" si="87"/>
        <v>0</v>
      </c>
      <c r="BF41" s="142">
        <f t="shared" si="87"/>
        <v>0</v>
      </c>
      <c r="BG41" s="142">
        <f t="shared" si="87"/>
        <v>0</v>
      </c>
      <c r="BH41" s="142">
        <f t="shared" si="87"/>
        <v>0</v>
      </c>
      <c r="BI41" s="142">
        <f t="shared" si="87"/>
        <v>0</v>
      </c>
      <c r="BJ41" s="142">
        <f t="shared" si="87"/>
        <v>0</v>
      </c>
      <c r="BK41" s="142">
        <f t="shared" si="87"/>
        <v>0</v>
      </c>
      <c r="BL41" s="142">
        <f t="shared" si="87"/>
        <v>0</v>
      </c>
      <c r="BM41" s="142">
        <f t="shared" si="87"/>
        <v>0</v>
      </c>
      <c r="BN41" s="142">
        <f t="shared" si="87"/>
        <v>0</v>
      </c>
      <c r="BO41" s="142">
        <f t="shared" si="87"/>
        <v>0</v>
      </c>
      <c r="BP41" s="142">
        <f t="shared" si="87"/>
        <v>0</v>
      </c>
      <c r="BQ41" s="142">
        <f t="shared" si="87"/>
        <v>0</v>
      </c>
      <c r="BR41" s="142">
        <f t="shared" si="87"/>
        <v>0</v>
      </c>
      <c r="BS41" s="142">
        <f t="shared" si="87"/>
        <v>0</v>
      </c>
      <c r="BT41" s="142">
        <f t="shared" si="87"/>
        <v>0</v>
      </c>
      <c r="BU41" s="142">
        <f t="shared" si="87"/>
        <v>0</v>
      </c>
      <c r="BV41" s="142">
        <f t="shared" si="87"/>
        <v>0</v>
      </c>
      <c r="BW41" s="142">
        <f t="shared" si="87"/>
        <v>0</v>
      </c>
      <c r="BX41" s="142">
        <f t="shared" si="87"/>
        <v>0</v>
      </c>
      <c r="BY41" s="142">
        <f t="shared" si="87"/>
        <v>0</v>
      </c>
      <c r="BZ41" s="142">
        <f t="shared" si="87"/>
        <v>0</v>
      </c>
      <c r="CA41" s="142">
        <f t="shared" si="87"/>
        <v>0</v>
      </c>
      <c r="CB41" s="142">
        <f t="shared" si="87"/>
        <v>0</v>
      </c>
      <c r="CC41" s="142">
        <f t="shared" si="87"/>
        <v>0</v>
      </c>
      <c r="CD41" s="142">
        <f t="shared" si="87"/>
        <v>0</v>
      </c>
      <c r="CE41" s="142">
        <f t="shared" si="87"/>
        <v>0</v>
      </c>
      <c r="CF41" s="142">
        <f t="shared" si="87"/>
        <v>0</v>
      </c>
      <c r="CG41" s="142">
        <f t="shared" si="87"/>
        <v>0</v>
      </c>
      <c r="CH41" s="142">
        <f t="shared" si="87"/>
        <v>0</v>
      </c>
      <c r="CI41" s="142">
        <f t="shared" si="87"/>
        <v>0</v>
      </c>
      <c r="CJ41" s="142">
        <f t="shared" si="87"/>
        <v>0</v>
      </c>
      <c r="CK41" s="142">
        <f t="shared" si="87"/>
        <v>0</v>
      </c>
      <c r="CL41" s="142">
        <f t="shared" si="87"/>
        <v>0</v>
      </c>
      <c r="CM41" s="142">
        <f t="shared" si="87"/>
        <v>0</v>
      </c>
      <c r="CN41" s="142">
        <f t="shared" si="87"/>
        <v>0</v>
      </c>
      <c r="CO41" s="142">
        <f t="shared" si="87"/>
        <v>0</v>
      </c>
      <c r="CP41" s="142">
        <f t="shared" si="87"/>
        <v>0</v>
      </c>
      <c r="CQ41" s="142">
        <f t="shared" si="87"/>
        <v>0</v>
      </c>
      <c r="CR41" s="142">
        <f aca="true" t="shared" si="88" ref="CR41:EY41">IF(AND(NOT(CR$6=CS$6),$T41=CR$6),$V41,0)</f>
        <v>0</v>
      </c>
      <c r="CS41" s="142">
        <f t="shared" si="88"/>
        <v>0</v>
      </c>
      <c r="CT41" s="142">
        <f t="shared" si="88"/>
        <v>0</v>
      </c>
      <c r="CU41" s="142">
        <f t="shared" si="88"/>
        <v>0</v>
      </c>
      <c r="CV41" s="142">
        <f t="shared" si="88"/>
        <v>0</v>
      </c>
      <c r="CW41" s="142">
        <f t="shared" si="88"/>
        <v>0</v>
      </c>
      <c r="CX41" s="142">
        <f t="shared" si="88"/>
        <v>0</v>
      </c>
      <c r="CY41" s="142">
        <f t="shared" si="88"/>
        <v>0</v>
      </c>
      <c r="CZ41" s="142">
        <f t="shared" si="88"/>
        <v>0</v>
      </c>
      <c r="DA41" s="142">
        <f t="shared" si="88"/>
        <v>0</v>
      </c>
      <c r="DB41" s="142">
        <f t="shared" si="88"/>
        <v>0</v>
      </c>
      <c r="DC41" s="142">
        <f t="shared" si="88"/>
        <v>0</v>
      </c>
      <c r="DD41" s="142">
        <f t="shared" si="88"/>
        <v>0</v>
      </c>
      <c r="DE41" s="142">
        <f t="shared" si="88"/>
        <v>0</v>
      </c>
      <c r="DF41" s="142">
        <f t="shared" si="88"/>
        <v>0</v>
      </c>
      <c r="DG41" s="142">
        <f t="shared" si="88"/>
        <v>0</v>
      </c>
      <c r="DH41" s="142">
        <f t="shared" si="88"/>
        <v>0</v>
      </c>
      <c r="DI41" s="142">
        <f t="shared" si="88"/>
        <v>0</v>
      </c>
      <c r="DJ41" s="142">
        <f t="shared" si="88"/>
        <v>0</v>
      </c>
      <c r="DK41" s="142">
        <f t="shared" si="88"/>
        <v>0</v>
      </c>
      <c r="DL41" s="142">
        <f t="shared" si="88"/>
        <v>0</v>
      </c>
      <c r="DM41" s="142">
        <f t="shared" si="88"/>
        <v>0</v>
      </c>
      <c r="DN41" s="142">
        <f t="shared" si="88"/>
        <v>0</v>
      </c>
      <c r="DO41" s="142">
        <f t="shared" si="88"/>
        <v>0</v>
      </c>
      <c r="DP41" s="142">
        <f t="shared" si="88"/>
        <v>0</v>
      </c>
      <c r="DQ41" s="142">
        <f t="shared" si="88"/>
        <v>0</v>
      </c>
      <c r="DR41" s="142">
        <f t="shared" si="88"/>
        <v>0</v>
      </c>
      <c r="DS41" s="142">
        <f t="shared" si="88"/>
        <v>0</v>
      </c>
      <c r="DT41" s="142">
        <f t="shared" si="88"/>
        <v>0</v>
      </c>
      <c r="DU41" s="142">
        <f t="shared" si="88"/>
        <v>0</v>
      </c>
      <c r="DV41" s="142">
        <f t="shared" si="88"/>
        <v>0</v>
      </c>
      <c r="DW41" s="142">
        <f t="shared" si="88"/>
        <v>0</v>
      </c>
      <c r="DX41" s="142">
        <f t="shared" si="88"/>
        <v>0</v>
      </c>
      <c r="DY41" s="142">
        <f t="shared" si="88"/>
        <v>0</v>
      </c>
      <c r="DZ41" s="142">
        <f t="shared" si="88"/>
        <v>0</v>
      </c>
      <c r="EA41" s="142">
        <f t="shared" si="88"/>
        <v>0</v>
      </c>
      <c r="EB41" s="142">
        <f t="shared" si="88"/>
        <v>0</v>
      </c>
      <c r="EC41" s="142">
        <f t="shared" si="88"/>
        <v>0</v>
      </c>
      <c r="ED41" s="142">
        <f t="shared" si="88"/>
        <v>0</v>
      </c>
      <c r="EE41" s="142">
        <f t="shared" si="88"/>
        <v>0</v>
      </c>
      <c r="EF41" s="142">
        <f t="shared" si="88"/>
        <v>0</v>
      </c>
      <c r="EG41" s="142">
        <f t="shared" si="88"/>
        <v>0</v>
      </c>
      <c r="EH41" s="142">
        <f t="shared" si="88"/>
        <v>0</v>
      </c>
      <c r="EI41" s="142">
        <f t="shared" si="88"/>
        <v>0</v>
      </c>
      <c r="EJ41" s="142">
        <f t="shared" si="88"/>
        <v>0</v>
      </c>
      <c r="EK41" s="142">
        <f t="shared" si="88"/>
        <v>0</v>
      </c>
      <c r="EL41" s="142">
        <f t="shared" si="88"/>
        <v>0</v>
      </c>
      <c r="EM41" s="142">
        <f t="shared" si="88"/>
        <v>0</v>
      </c>
      <c r="EN41" s="142">
        <f t="shared" si="88"/>
        <v>0</v>
      </c>
      <c r="EO41" s="142">
        <f t="shared" si="88"/>
        <v>0</v>
      </c>
      <c r="EP41" s="142">
        <f t="shared" si="88"/>
        <v>0</v>
      </c>
      <c r="EQ41" s="142">
        <f t="shared" si="88"/>
        <v>0</v>
      </c>
      <c r="ER41" s="142">
        <f t="shared" si="88"/>
        <v>0</v>
      </c>
      <c r="ES41" s="142">
        <f t="shared" si="88"/>
        <v>0</v>
      </c>
      <c r="ET41" s="142">
        <f t="shared" si="88"/>
        <v>0</v>
      </c>
      <c r="EU41" s="142">
        <f t="shared" si="88"/>
        <v>0</v>
      </c>
      <c r="EV41" s="142">
        <f t="shared" si="88"/>
        <v>0</v>
      </c>
      <c r="EW41" s="142">
        <f t="shared" si="88"/>
        <v>0</v>
      </c>
      <c r="EX41" s="142">
        <f t="shared" si="88"/>
        <v>0</v>
      </c>
      <c r="EY41" s="142">
        <f t="shared" si="88"/>
        <v>0</v>
      </c>
      <c r="EZ41" s="144">
        <f t="shared" si="86"/>
        <v>0</v>
      </c>
      <c r="FA41" s="141">
        <f>IF(AND($M$3&gt;SUM(Q42:$Q$132),$G$3&lt;SUM(Q41:$Q$132)),$G$3-SUM(Q42:$Q$132),0)</f>
        <v>0</v>
      </c>
      <c r="FB41" s="120">
        <v>92</v>
      </c>
      <c r="FC41" s="145">
        <f>BM6</f>
        <v>0</v>
      </c>
      <c r="FD41" s="145">
        <f>BM133</f>
        <v>0</v>
      </c>
      <c r="FE41" s="141" t="str">
        <f t="shared" si="15"/>
        <v>x</v>
      </c>
    </row>
    <row r="42" spans="1:161" s="141" customFormat="1" ht="24.75" customHeight="1">
      <c r="A42" s="121"/>
      <c r="B42" s="121"/>
      <c r="C42" s="122"/>
      <c r="D42" s="123"/>
      <c r="E42" s="123"/>
      <c r="F42" s="124"/>
      <c r="G42" s="125">
        <f t="shared" si="2"/>
      </c>
      <c r="H42" s="126"/>
      <c r="I42" s="127">
        <f t="shared" si="23"/>
      </c>
      <c r="J42" s="128"/>
      <c r="K42" s="129"/>
      <c r="L42" s="130">
        <f t="shared" si="20"/>
      </c>
      <c r="M42" s="131"/>
      <c r="N42" s="130">
        <f t="shared" si="3"/>
      </c>
      <c r="O42" s="132"/>
      <c r="P42" s="133"/>
      <c r="Q42" s="134">
        <f t="shared" si="4"/>
      </c>
      <c r="R42" s="135">
        <f>IF(AND(E42=1,C42&gt;0),(D42-($B$4-C42)),IF(AND(E42&gt;0,E42=2),(D42-($B$4-C42))*'A - Condition &amp; Criticality'!$E$6,IF(AND(E42&gt;0,E42=3),(D42-($B$4-C42))*'A - Condition &amp; Criticality'!$E$7,IF(AND(E42&gt;0,E42=4),(D42-($B$4-C42))*'A - Condition &amp; Criticality'!$E$8,IF(AND(E42&gt;0,E42=5),(D42-($B$4-C42))*'A - Condition &amp; Criticality'!$E$9,IF(AND(E42&gt;0,E42=6),(D42-($B$4-C42))*'A - Condition &amp; Criticality'!$E$10,IF(AND(E42&gt;0,E42=7),(D42-($B$4-C42))*'A - Condition &amp; Criticality'!$E$11,0)))))))</f>
        <v>0</v>
      </c>
      <c r="S42" s="135">
        <f>IF(AND(E42&gt;0,E42=8),(D42-($B$4-C42))*'A - Condition &amp; Criticality'!$E$12,IF(AND(E42&gt;0,E42=9),(D42-($B$4-C42))*'A - Condition &amp; Criticality'!$E$13,IF(E42=10,0,0)))</f>
        <v>0</v>
      </c>
      <c r="T42" s="136">
        <f t="shared" si="80"/>
      </c>
      <c r="U42" s="137">
        <f t="shared" si="81"/>
        <v>0</v>
      </c>
      <c r="V42" s="138">
        <f t="shared" si="82"/>
        <v>0</v>
      </c>
      <c r="W42" s="138">
        <f t="shared" si="83"/>
        <v>0</v>
      </c>
      <c r="X42" s="139">
        <f>IF($M$3&gt;=SUM(AD42:$AD$132),0,IF(Y42&gt;=AD42,0,-PMT(AE42/12,(AB42)*12,0,(AD42-Y42))/$H$1))</f>
        <v>0</v>
      </c>
      <c r="Y42" s="138" t="e">
        <f>IF(Y43&gt;AD43,(-FV(AE42,(AB42-AB43),0,(Y43-AD43)))+-FV(AE42/12,(AB42-AB43)*12,SUM($X43:X$132)*$H$1),-FV(AE42/12,(AB42-AB43)*12,SUM(X43:$X$132)*$H$1,AC42))</f>
        <v>#N/A</v>
      </c>
      <c r="Z42" s="138" t="e">
        <f>IF(AND(AD42&gt;0,SUM($AD$8:AD41)=0,Y41&gt;0),Y41,0)</f>
        <v>#N/A</v>
      </c>
      <c r="AA42" s="140" t="b">
        <f>IF(AND(X42&gt;0,SUM($X$8:X41)=0),AB42)</f>
        <v>0</v>
      </c>
      <c r="AB42" s="141">
        <f t="shared" si="9"/>
        <v>0</v>
      </c>
      <c r="AC42" s="141">
        <f>IF(AND($M$3&gt;SUM(AD43:$AD$132),$M$3&lt;SUM(AD42:$AD$132)),$M$3-SUM(AD43:$AD$132),0)</f>
        <v>0</v>
      </c>
      <c r="AD42" s="142">
        <f t="shared" si="10"/>
        <v>0</v>
      </c>
      <c r="AE42" s="143" t="e">
        <f t="shared" si="11"/>
        <v>#N/A</v>
      </c>
      <c r="AF42" s="142">
        <f aca="true" t="shared" si="89" ref="AF42:CQ42">IF(AND(NOT(AF$6=AG$6),$T42=AF$6),$V42,0)</f>
        <v>0</v>
      </c>
      <c r="AG42" s="142">
        <f t="shared" si="89"/>
        <v>0</v>
      </c>
      <c r="AH42" s="142">
        <f t="shared" si="89"/>
        <v>0</v>
      </c>
      <c r="AI42" s="142">
        <f t="shared" si="89"/>
        <v>0</v>
      </c>
      <c r="AJ42" s="142">
        <f t="shared" si="89"/>
        <v>0</v>
      </c>
      <c r="AK42" s="142">
        <f t="shared" si="89"/>
        <v>0</v>
      </c>
      <c r="AL42" s="142">
        <f t="shared" si="89"/>
        <v>0</v>
      </c>
      <c r="AM42" s="142">
        <f t="shared" si="89"/>
        <v>0</v>
      </c>
      <c r="AN42" s="142">
        <f t="shared" si="89"/>
        <v>0</v>
      </c>
      <c r="AO42" s="142">
        <f t="shared" si="89"/>
        <v>0</v>
      </c>
      <c r="AP42" s="142">
        <f t="shared" si="89"/>
        <v>0</v>
      </c>
      <c r="AQ42" s="142">
        <f t="shared" si="89"/>
        <v>0</v>
      </c>
      <c r="AR42" s="142">
        <f t="shared" si="89"/>
        <v>0</v>
      </c>
      <c r="AS42" s="142">
        <f t="shared" si="89"/>
        <v>0</v>
      </c>
      <c r="AT42" s="142">
        <f t="shared" si="89"/>
        <v>0</v>
      </c>
      <c r="AU42" s="142">
        <f t="shared" si="89"/>
        <v>0</v>
      </c>
      <c r="AV42" s="142">
        <f t="shared" si="89"/>
        <v>0</v>
      </c>
      <c r="AW42" s="142">
        <f t="shared" si="89"/>
        <v>0</v>
      </c>
      <c r="AX42" s="142">
        <f t="shared" si="89"/>
        <v>0</v>
      </c>
      <c r="AY42" s="142">
        <f t="shared" si="89"/>
        <v>0</v>
      </c>
      <c r="AZ42" s="142">
        <f t="shared" si="89"/>
        <v>0</v>
      </c>
      <c r="BA42" s="142">
        <f t="shared" si="89"/>
        <v>0</v>
      </c>
      <c r="BB42" s="142">
        <f t="shared" si="89"/>
        <v>0</v>
      </c>
      <c r="BC42" s="142">
        <f t="shared" si="89"/>
        <v>0</v>
      </c>
      <c r="BD42" s="142">
        <f t="shared" si="89"/>
        <v>0</v>
      </c>
      <c r="BE42" s="142">
        <f t="shared" si="89"/>
        <v>0</v>
      </c>
      <c r="BF42" s="142">
        <f t="shared" si="89"/>
        <v>0</v>
      </c>
      <c r="BG42" s="142">
        <f t="shared" si="89"/>
        <v>0</v>
      </c>
      <c r="BH42" s="142">
        <f t="shared" si="89"/>
        <v>0</v>
      </c>
      <c r="BI42" s="142">
        <f t="shared" si="89"/>
        <v>0</v>
      </c>
      <c r="BJ42" s="142">
        <f t="shared" si="89"/>
        <v>0</v>
      </c>
      <c r="BK42" s="142">
        <f t="shared" si="89"/>
        <v>0</v>
      </c>
      <c r="BL42" s="142">
        <f t="shared" si="89"/>
        <v>0</v>
      </c>
      <c r="BM42" s="142">
        <f t="shared" si="89"/>
        <v>0</v>
      </c>
      <c r="BN42" s="142">
        <f t="shared" si="89"/>
        <v>0</v>
      </c>
      <c r="BO42" s="142">
        <f t="shared" si="89"/>
        <v>0</v>
      </c>
      <c r="BP42" s="142">
        <f t="shared" si="89"/>
        <v>0</v>
      </c>
      <c r="BQ42" s="142">
        <f t="shared" si="89"/>
        <v>0</v>
      </c>
      <c r="BR42" s="142">
        <f t="shared" si="89"/>
        <v>0</v>
      </c>
      <c r="BS42" s="142">
        <f t="shared" si="89"/>
        <v>0</v>
      </c>
      <c r="BT42" s="142">
        <f t="shared" si="89"/>
        <v>0</v>
      </c>
      <c r="BU42" s="142">
        <f t="shared" si="89"/>
        <v>0</v>
      </c>
      <c r="BV42" s="142">
        <f t="shared" si="89"/>
        <v>0</v>
      </c>
      <c r="BW42" s="142">
        <f t="shared" si="89"/>
        <v>0</v>
      </c>
      <c r="BX42" s="142">
        <f t="shared" si="89"/>
        <v>0</v>
      </c>
      <c r="BY42" s="142">
        <f t="shared" si="89"/>
        <v>0</v>
      </c>
      <c r="BZ42" s="142">
        <f t="shared" si="89"/>
        <v>0</v>
      </c>
      <c r="CA42" s="142">
        <f t="shared" si="89"/>
        <v>0</v>
      </c>
      <c r="CB42" s="142">
        <f t="shared" si="89"/>
        <v>0</v>
      </c>
      <c r="CC42" s="142">
        <f t="shared" si="89"/>
        <v>0</v>
      </c>
      <c r="CD42" s="142">
        <f t="shared" si="89"/>
        <v>0</v>
      </c>
      <c r="CE42" s="142">
        <f t="shared" si="89"/>
        <v>0</v>
      </c>
      <c r="CF42" s="142">
        <f t="shared" si="89"/>
        <v>0</v>
      </c>
      <c r="CG42" s="142">
        <f t="shared" si="89"/>
        <v>0</v>
      </c>
      <c r="CH42" s="142">
        <f t="shared" si="89"/>
        <v>0</v>
      </c>
      <c r="CI42" s="142">
        <f t="shared" si="89"/>
        <v>0</v>
      </c>
      <c r="CJ42" s="142">
        <f t="shared" si="89"/>
        <v>0</v>
      </c>
      <c r="CK42" s="142">
        <f t="shared" si="89"/>
        <v>0</v>
      </c>
      <c r="CL42" s="142">
        <f t="shared" si="89"/>
        <v>0</v>
      </c>
      <c r="CM42" s="142">
        <f t="shared" si="89"/>
        <v>0</v>
      </c>
      <c r="CN42" s="142">
        <f t="shared" si="89"/>
        <v>0</v>
      </c>
      <c r="CO42" s="142">
        <f t="shared" si="89"/>
        <v>0</v>
      </c>
      <c r="CP42" s="142">
        <f t="shared" si="89"/>
        <v>0</v>
      </c>
      <c r="CQ42" s="142">
        <f t="shared" si="89"/>
        <v>0</v>
      </c>
      <c r="CR42" s="142">
        <f aca="true" t="shared" si="90" ref="CR42:EY42">IF(AND(NOT(CR$6=CS$6),$T42=CR$6),$V42,0)</f>
        <v>0</v>
      </c>
      <c r="CS42" s="142">
        <f t="shared" si="90"/>
        <v>0</v>
      </c>
      <c r="CT42" s="142">
        <f t="shared" si="90"/>
        <v>0</v>
      </c>
      <c r="CU42" s="142">
        <f t="shared" si="90"/>
        <v>0</v>
      </c>
      <c r="CV42" s="142">
        <f t="shared" si="90"/>
        <v>0</v>
      </c>
      <c r="CW42" s="142">
        <f t="shared" si="90"/>
        <v>0</v>
      </c>
      <c r="CX42" s="142">
        <f t="shared" si="90"/>
        <v>0</v>
      </c>
      <c r="CY42" s="142">
        <f t="shared" si="90"/>
        <v>0</v>
      </c>
      <c r="CZ42" s="142">
        <f t="shared" si="90"/>
        <v>0</v>
      </c>
      <c r="DA42" s="142">
        <f t="shared" si="90"/>
        <v>0</v>
      </c>
      <c r="DB42" s="142">
        <f t="shared" si="90"/>
        <v>0</v>
      </c>
      <c r="DC42" s="142">
        <f t="shared" si="90"/>
        <v>0</v>
      </c>
      <c r="DD42" s="142">
        <f t="shared" si="90"/>
        <v>0</v>
      </c>
      <c r="DE42" s="142">
        <f t="shared" si="90"/>
        <v>0</v>
      </c>
      <c r="DF42" s="142">
        <f t="shared" si="90"/>
        <v>0</v>
      </c>
      <c r="DG42" s="142">
        <f t="shared" si="90"/>
        <v>0</v>
      </c>
      <c r="DH42" s="142">
        <f t="shared" si="90"/>
        <v>0</v>
      </c>
      <c r="DI42" s="142">
        <f t="shared" si="90"/>
        <v>0</v>
      </c>
      <c r="DJ42" s="142">
        <f t="shared" si="90"/>
        <v>0</v>
      </c>
      <c r="DK42" s="142">
        <f t="shared" si="90"/>
        <v>0</v>
      </c>
      <c r="DL42" s="142">
        <f t="shared" si="90"/>
        <v>0</v>
      </c>
      <c r="DM42" s="142">
        <f t="shared" si="90"/>
        <v>0</v>
      </c>
      <c r="DN42" s="142">
        <f t="shared" si="90"/>
        <v>0</v>
      </c>
      <c r="DO42" s="142">
        <f t="shared" si="90"/>
        <v>0</v>
      </c>
      <c r="DP42" s="142">
        <f t="shared" si="90"/>
        <v>0</v>
      </c>
      <c r="DQ42" s="142">
        <f t="shared" si="90"/>
        <v>0</v>
      </c>
      <c r="DR42" s="142">
        <f t="shared" si="90"/>
        <v>0</v>
      </c>
      <c r="DS42" s="142">
        <f t="shared" si="90"/>
        <v>0</v>
      </c>
      <c r="DT42" s="142">
        <f t="shared" si="90"/>
        <v>0</v>
      </c>
      <c r="DU42" s="142">
        <f t="shared" si="90"/>
        <v>0</v>
      </c>
      <c r="DV42" s="142">
        <f t="shared" si="90"/>
        <v>0</v>
      </c>
      <c r="DW42" s="142">
        <f t="shared" si="90"/>
        <v>0</v>
      </c>
      <c r="DX42" s="142">
        <f t="shared" si="90"/>
        <v>0</v>
      </c>
      <c r="DY42" s="142">
        <f t="shared" si="90"/>
        <v>0</v>
      </c>
      <c r="DZ42" s="142">
        <f t="shared" si="90"/>
        <v>0</v>
      </c>
      <c r="EA42" s="142">
        <f t="shared" si="90"/>
        <v>0</v>
      </c>
      <c r="EB42" s="142">
        <f t="shared" si="90"/>
        <v>0</v>
      </c>
      <c r="EC42" s="142">
        <f t="shared" si="90"/>
        <v>0</v>
      </c>
      <c r="ED42" s="142">
        <f t="shared" si="90"/>
        <v>0</v>
      </c>
      <c r="EE42" s="142">
        <f t="shared" si="90"/>
        <v>0</v>
      </c>
      <c r="EF42" s="142">
        <f t="shared" si="90"/>
        <v>0</v>
      </c>
      <c r="EG42" s="142">
        <f t="shared" si="90"/>
        <v>0</v>
      </c>
      <c r="EH42" s="142">
        <f t="shared" si="90"/>
        <v>0</v>
      </c>
      <c r="EI42" s="142">
        <f t="shared" si="90"/>
        <v>0</v>
      </c>
      <c r="EJ42" s="142">
        <f t="shared" si="90"/>
        <v>0</v>
      </c>
      <c r="EK42" s="142">
        <f t="shared" si="90"/>
        <v>0</v>
      </c>
      <c r="EL42" s="142">
        <f t="shared" si="90"/>
        <v>0</v>
      </c>
      <c r="EM42" s="142">
        <f t="shared" si="90"/>
        <v>0</v>
      </c>
      <c r="EN42" s="142">
        <f t="shared" si="90"/>
        <v>0</v>
      </c>
      <c r="EO42" s="142">
        <f t="shared" si="90"/>
        <v>0</v>
      </c>
      <c r="EP42" s="142">
        <f t="shared" si="90"/>
        <v>0</v>
      </c>
      <c r="EQ42" s="142">
        <f t="shared" si="90"/>
        <v>0</v>
      </c>
      <c r="ER42" s="142">
        <f t="shared" si="90"/>
        <v>0</v>
      </c>
      <c r="ES42" s="142">
        <f t="shared" si="90"/>
        <v>0</v>
      </c>
      <c r="ET42" s="142">
        <f t="shared" si="90"/>
        <v>0</v>
      </c>
      <c r="EU42" s="142">
        <f t="shared" si="90"/>
        <v>0</v>
      </c>
      <c r="EV42" s="142">
        <f t="shared" si="90"/>
        <v>0</v>
      </c>
      <c r="EW42" s="142">
        <f t="shared" si="90"/>
        <v>0</v>
      </c>
      <c r="EX42" s="142">
        <f t="shared" si="90"/>
        <v>0</v>
      </c>
      <c r="EY42" s="142">
        <f t="shared" si="90"/>
        <v>0</v>
      </c>
      <c r="EZ42" s="144">
        <f t="shared" si="86"/>
        <v>0</v>
      </c>
      <c r="FA42" s="141">
        <f>IF(AND($M$3&gt;SUM(Q43:$Q$132),$G$3&lt;SUM(Q42:$Q$132)),$G$3-SUM(Q43:$Q$132),0)</f>
        <v>0</v>
      </c>
      <c r="FB42" s="120">
        <v>91</v>
      </c>
      <c r="FC42" s="145">
        <f>BN6</f>
        <v>0</v>
      </c>
      <c r="FD42" s="145">
        <f>BN133</f>
        <v>0</v>
      </c>
      <c r="FE42" s="141" t="str">
        <f t="shared" si="15"/>
        <v>x</v>
      </c>
    </row>
    <row r="43" spans="1:161" s="141" customFormat="1" ht="24.75" customHeight="1">
      <c r="A43" s="121"/>
      <c r="B43" s="121"/>
      <c r="C43" s="122"/>
      <c r="D43" s="123"/>
      <c r="E43" s="123"/>
      <c r="F43" s="124"/>
      <c r="G43" s="125">
        <f t="shared" si="2"/>
      </c>
      <c r="H43" s="126"/>
      <c r="I43" s="127">
        <f t="shared" si="23"/>
      </c>
      <c r="J43" s="128"/>
      <c r="K43" s="129"/>
      <c r="L43" s="130">
        <f t="shared" si="20"/>
      </c>
      <c r="M43" s="131"/>
      <c r="N43" s="130">
        <f t="shared" si="3"/>
      </c>
      <c r="O43" s="132"/>
      <c r="P43" s="133"/>
      <c r="Q43" s="134">
        <f t="shared" si="4"/>
      </c>
      <c r="R43" s="135">
        <f>IF(AND(E43=1,C43&gt;0),(D43-($B$4-C43)),IF(AND(E43&gt;0,E43=2),(D43-($B$4-C43))*'A - Condition &amp; Criticality'!$E$6,IF(AND(E43&gt;0,E43=3),(D43-($B$4-C43))*'A - Condition &amp; Criticality'!$E$7,IF(AND(E43&gt;0,E43=4),(D43-($B$4-C43))*'A - Condition &amp; Criticality'!$E$8,IF(AND(E43&gt;0,E43=5),(D43-($B$4-C43))*'A - Condition &amp; Criticality'!$E$9,IF(AND(E43&gt;0,E43=6),(D43-($B$4-C43))*'A - Condition &amp; Criticality'!$E$10,IF(AND(E43&gt;0,E43=7),(D43-($B$4-C43))*'A - Condition &amp; Criticality'!$E$11,0)))))))</f>
        <v>0</v>
      </c>
      <c r="S43" s="135">
        <f>IF(AND(E43&gt;0,E43=8),(D43-($B$4-C43))*'A - Condition &amp; Criticality'!$E$12,IF(AND(E43&gt;0,E43=9),(D43-($B$4-C43))*'A - Condition &amp; Criticality'!$E$13,IF(E43=10,0,0)))</f>
        <v>0</v>
      </c>
      <c r="T43" s="136">
        <f t="shared" si="80"/>
      </c>
      <c r="U43" s="137">
        <f t="shared" si="81"/>
        <v>0</v>
      </c>
      <c r="V43" s="138">
        <f t="shared" si="82"/>
        <v>0</v>
      </c>
      <c r="W43" s="138">
        <f t="shared" si="83"/>
        <v>0</v>
      </c>
      <c r="X43" s="139">
        <f>IF($M$3&gt;=SUM(AD43:$AD$132),0,IF(Y43&gt;=AD43,0,-PMT(AE43/12,(AB43)*12,0,(AD43-Y43))/$H$1))</f>
        <v>0</v>
      </c>
      <c r="Y43" s="138" t="e">
        <f>IF(Y44&gt;AD44,(-FV(AE43,(AB43-AB44),0,(Y44-AD44)))+-FV(AE43/12,(AB43-AB44)*12,SUM($X44:X$132)*$H$1),-FV(AE43/12,(AB43-AB44)*12,SUM(X44:$X$132)*$H$1,AC43))</f>
        <v>#N/A</v>
      </c>
      <c r="Z43" s="138" t="e">
        <f>IF(AND(AD43&gt;0,SUM($AD$8:AD42)=0,Y42&gt;0),Y42,0)</f>
        <v>#N/A</v>
      </c>
      <c r="AA43" s="140" t="b">
        <f>IF(AND(X43&gt;0,SUM($X$8:X42)=0),AB43)</f>
        <v>0</v>
      </c>
      <c r="AB43" s="141">
        <f t="shared" si="9"/>
        <v>0</v>
      </c>
      <c r="AC43" s="141">
        <f>IF(AND($M$3&gt;SUM(AD44:$AD$132),$M$3&lt;SUM(AD43:$AD$132)),$M$3-SUM(AD44:$AD$132),0)</f>
        <v>0</v>
      </c>
      <c r="AD43" s="142">
        <f t="shared" si="10"/>
        <v>0</v>
      </c>
      <c r="AE43" s="143" t="e">
        <f t="shared" si="11"/>
        <v>#N/A</v>
      </c>
      <c r="AF43" s="142">
        <f aca="true" t="shared" si="91" ref="AF43:CQ43">IF(AND(NOT(AF$6=AG$6),$T43=AF$6),$V43,0)</f>
        <v>0</v>
      </c>
      <c r="AG43" s="142">
        <f t="shared" si="91"/>
        <v>0</v>
      </c>
      <c r="AH43" s="142">
        <f t="shared" si="91"/>
        <v>0</v>
      </c>
      <c r="AI43" s="142">
        <f t="shared" si="91"/>
        <v>0</v>
      </c>
      <c r="AJ43" s="142">
        <f t="shared" si="91"/>
        <v>0</v>
      </c>
      <c r="AK43" s="142">
        <f t="shared" si="91"/>
        <v>0</v>
      </c>
      <c r="AL43" s="142">
        <f t="shared" si="91"/>
        <v>0</v>
      </c>
      <c r="AM43" s="142">
        <f t="shared" si="91"/>
        <v>0</v>
      </c>
      <c r="AN43" s="142">
        <f t="shared" si="91"/>
        <v>0</v>
      </c>
      <c r="AO43" s="142">
        <f t="shared" si="91"/>
        <v>0</v>
      </c>
      <c r="AP43" s="142">
        <f t="shared" si="91"/>
        <v>0</v>
      </c>
      <c r="AQ43" s="142">
        <f t="shared" si="91"/>
        <v>0</v>
      </c>
      <c r="AR43" s="142">
        <f t="shared" si="91"/>
        <v>0</v>
      </c>
      <c r="AS43" s="142">
        <f t="shared" si="91"/>
        <v>0</v>
      </c>
      <c r="AT43" s="142">
        <f t="shared" si="91"/>
        <v>0</v>
      </c>
      <c r="AU43" s="142">
        <f t="shared" si="91"/>
        <v>0</v>
      </c>
      <c r="AV43" s="142">
        <f t="shared" si="91"/>
        <v>0</v>
      </c>
      <c r="AW43" s="142">
        <f t="shared" si="91"/>
        <v>0</v>
      </c>
      <c r="AX43" s="142">
        <f t="shared" si="91"/>
        <v>0</v>
      </c>
      <c r="AY43" s="142">
        <f t="shared" si="91"/>
        <v>0</v>
      </c>
      <c r="AZ43" s="142">
        <f t="shared" si="91"/>
        <v>0</v>
      </c>
      <c r="BA43" s="142">
        <f t="shared" si="91"/>
        <v>0</v>
      </c>
      <c r="BB43" s="142">
        <f t="shared" si="91"/>
        <v>0</v>
      </c>
      <c r="BC43" s="142">
        <f t="shared" si="91"/>
        <v>0</v>
      </c>
      <c r="BD43" s="142">
        <f t="shared" si="91"/>
        <v>0</v>
      </c>
      <c r="BE43" s="142">
        <f t="shared" si="91"/>
        <v>0</v>
      </c>
      <c r="BF43" s="142">
        <f t="shared" si="91"/>
        <v>0</v>
      </c>
      <c r="BG43" s="142">
        <f t="shared" si="91"/>
        <v>0</v>
      </c>
      <c r="BH43" s="142">
        <f t="shared" si="91"/>
        <v>0</v>
      </c>
      <c r="BI43" s="142">
        <f t="shared" si="91"/>
        <v>0</v>
      </c>
      <c r="BJ43" s="142">
        <f t="shared" si="91"/>
        <v>0</v>
      </c>
      <c r="BK43" s="142">
        <f t="shared" si="91"/>
        <v>0</v>
      </c>
      <c r="BL43" s="142">
        <f t="shared" si="91"/>
        <v>0</v>
      </c>
      <c r="BM43" s="142">
        <f t="shared" si="91"/>
        <v>0</v>
      </c>
      <c r="BN43" s="142">
        <f t="shared" si="91"/>
        <v>0</v>
      </c>
      <c r="BO43" s="142">
        <f t="shared" si="91"/>
        <v>0</v>
      </c>
      <c r="BP43" s="142">
        <f t="shared" si="91"/>
        <v>0</v>
      </c>
      <c r="BQ43" s="142">
        <f t="shared" si="91"/>
        <v>0</v>
      </c>
      <c r="BR43" s="142">
        <f t="shared" si="91"/>
        <v>0</v>
      </c>
      <c r="BS43" s="142">
        <f t="shared" si="91"/>
        <v>0</v>
      </c>
      <c r="BT43" s="142">
        <f t="shared" si="91"/>
        <v>0</v>
      </c>
      <c r="BU43" s="142">
        <f t="shared" si="91"/>
        <v>0</v>
      </c>
      <c r="BV43" s="142">
        <f t="shared" si="91"/>
        <v>0</v>
      </c>
      <c r="BW43" s="142">
        <f t="shared" si="91"/>
        <v>0</v>
      </c>
      <c r="BX43" s="142">
        <f t="shared" si="91"/>
        <v>0</v>
      </c>
      <c r="BY43" s="142">
        <f t="shared" si="91"/>
        <v>0</v>
      </c>
      <c r="BZ43" s="142">
        <f t="shared" si="91"/>
        <v>0</v>
      </c>
      <c r="CA43" s="142">
        <f t="shared" si="91"/>
        <v>0</v>
      </c>
      <c r="CB43" s="142">
        <f t="shared" si="91"/>
        <v>0</v>
      </c>
      <c r="CC43" s="142">
        <f t="shared" si="91"/>
        <v>0</v>
      </c>
      <c r="CD43" s="142">
        <f t="shared" si="91"/>
        <v>0</v>
      </c>
      <c r="CE43" s="142">
        <f t="shared" si="91"/>
        <v>0</v>
      </c>
      <c r="CF43" s="142">
        <f t="shared" si="91"/>
        <v>0</v>
      </c>
      <c r="CG43" s="142">
        <f t="shared" si="91"/>
        <v>0</v>
      </c>
      <c r="CH43" s="142">
        <f t="shared" si="91"/>
        <v>0</v>
      </c>
      <c r="CI43" s="142">
        <f t="shared" si="91"/>
        <v>0</v>
      </c>
      <c r="CJ43" s="142">
        <f t="shared" si="91"/>
        <v>0</v>
      </c>
      <c r="CK43" s="142">
        <f t="shared" si="91"/>
        <v>0</v>
      </c>
      <c r="CL43" s="142">
        <f t="shared" si="91"/>
        <v>0</v>
      </c>
      <c r="CM43" s="142">
        <f t="shared" si="91"/>
        <v>0</v>
      </c>
      <c r="CN43" s="142">
        <f t="shared" si="91"/>
        <v>0</v>
      </c>
      <c r="CO43" s="142">
        <f t="shared" si="91"/>
        <v>0</v>
      </c>
      <c r="CP43" s="142">
        <f t="shared" si="91"/>
        <v>0</v>
      </c>
      <c r="CQ43" s="142">
        <f t="shared" si="91"/>
        <v>0</v>
      </c>
      <c r="CR43" s="142">
        <f aca="true" t="shared" si="92" ref="CR43:EY43">IF(AND(NOT(CR$6=CS$6),$T43=CR$6),$V43,0)</f>
        <v>0</v>
      </c>
      <c r="CS43" s="142">
        <f t="shared" si="92"/>
        <v>0</v>
      </c>
      <c r="CT43" s="142">
        <f t="shared" si="92"/>
        <v>0</v>
      </c>
      <c r="CU43" s="142">
        <f t="shared" si="92"/>
        <v>0</v>
      </c>
      <c r="CV43" s="142">
        <f t="shared" si="92"/>
        <v>0</v>
      </c>
      <c r="CW43" s="142">
        <f t="shared" si="92"/>
        <v>0</v>
      </c>
      <c r="CX43" s="142">
        <f t="shared" si="92"/>
        <v>0</v>
      </c>
      <c r="CY43" s="142">
        <f t="shared" si="92"/>
        <v>0</v>
      </c>
      <c r="CZ43" s="142">
        <f t="shared" si="92"/>
        <v>0</v>
      </c>
      <c r="DA43" s="142">
        <f t="shared" si="92"/>
        <v>0</v>
      </c>
      <c r="DB43" s="142">
        <f t="shared" si="92"/>
        <v>0</v>
      </c>
      <c r="DC43" s="142">
        <f t="shared" si="92"/>
        <v>0</v>
      </c>
      <c r="DD43" s="142">
        <f t="shared" si="92"/>
        <v>0</v>
      </c>
      <c r="DE43" s="142">
        <f t="shared" si="92"/>
        <v>0</v>
      </c>
      <c r="DF43" s="142">
        <f t="shared" si="92"/>
        <v>0</v>
      </c>
      <c r="DG43" s="142">
        <f t="shared" si="92"/>
        <v>0</v>
      </c>
      <c r="DH43" s="142">
        <f t="shared" si="92"/>
        <v>0</v>
      </c>
      <c r="DI43" s="142">
        <f t="shared" si="92"/>
        <v>0</v>
      </c>
      <c r="DJ43" s="142">
        <f t="shared" si="92"/>
        <v>0</v>
      </c>
      <c r="DK43" s="142">
        <f t="shared" si="92"/>
        <v>0</v>
      </c>
      <c r="DL43" s="142">
        <f t="shared" si="92"/>
        <v>0</v>
      </c>
      <c r="DM43" s="142">
        <f t="shared" si="92"/>
        <v>0</v>
      </c>
      <c r="DN43" s="142">
        <f t="shared" si="92"/>
        <v>0</v>
      </c>
      <c r="DO43" s="142">
        <f t="shared" si="92"/>
        <v>0</v>
      </c>
      <c r="DP43" s="142">
        <f t="shared" si="92"/>
        <v>0</v>
      </c>
      <c r="DQ43" s="142">
        <f t="shared" si="92"/>
        <v>0</v>
      </c>
      <c r="DR43" s="142">
        <f t="shared" si="92"/>
        <v>0</v>
      </c>
      <c r="DS43" s="142">
        <f t="shared" si="92"/>
        <v>0</v>
      </c>
      <c r="DT43" s="142">
        <f t="shared" si="92"/>
        <v>0</v>
      </c>
      <c r="DU43" s="142">
        <f t="shared" si="92"/>
        <v>0</v>
      </c>
      <c r="DV43" s="142">
        <f t="shared" si="92"/>
        <v>0</v>
      </c>
      <c r="DW43" s="142">
        <f t="shared" si="92"/>
        <v>0</v>
      </c>
      <c r="DX43" s="142">
        <f t="shared" si="92"/>
        <v>0</v>
      </c>
      <c r="DY43" s="142">
        <f t="shared" si="92"/>
        <v>0</v>
      </c>
      <c r="DZ43" s="142">
        <f t="shared" si="92"/>
        <v>0</v>
      </c>
      <c r="EA43" s="142">
        <f t="shared" si="92"/>
        <v>0</v>
      </c>
      <c r="EB43" s="142">
        <f t="shared" si="92"/>
        <v>0</v>
      </c>
      <c r="EC43" s="142">
        <f t="shared" si="92"/>
        <v>0</v>
      </c>
      <c r="ED43" s="142">
        <f t="shared" si="92"/>
        <v>0</v>
      </c>
      <c r="EE43" s="142">
        <f t="shared" si="92"/>
        <v>0</v>
      </c>
      <c r="EF43" s="142">
        <f t="shared" si="92"/>
        <v>0</v>
      </c>
      <c r="EG43" s="142">
        <f t="shared" si="92"/>
        <v>0</v>
      </c>
      <c r="EH43" s="142">
        <f t="shared" si="92"/>
        <v>0</v>
      </c>
      <c r="EI43" s="142">
        <f t="shared" si="92"/>
        <v>0</v>
      </c>
      <c r="EJ43" s="142">
        <f t="shared" si="92"/>
        <v>0</v>
      </c>
      <c r="EK43" s="142">
        <f t="shared" si="92"/>
        <v>0</v>
      </c>
      <c r="EL43" s="142">
        <f t="shared" si="92"/>
        <v>0</v>
      </c>
      <c r="EM43" s="142">
        <f t="shared" si="92"/>
        <v>0</v>
      </c>
      <c r="EN43" s="142">
        <f t="shared" si="92"/>
        <v>0</v>
      </c>
      <c r="EO43" s="142">
        <f t="shared" si="92"/>
        <v>0</v>
      </c>
      <c r="EP43" s="142">
        <f t="shared" si="92"/>
        <v>0</v>
      </c>
      <c r="EQ43" s="142">
        <f t="shared" si="92"/>
        <v>0</v>
      </c>
      <c r="ER43" s="142">
        <f t="shared" si="92"/>
        <v>0</v>
      </c>
      <c r="ES43" s="142">
        <f t="shared" si="92"/>
        <v>0</v>
      </c>
      <c r="ET43" s="142">
        <f t="shared" si="92"/>
        <v>0</v>
      </c>
      <c r="EU43" s="142">
        <f t="shared" si="92"/>
        <v>0</v>
      </c>
      <c r="EV43" s="142">
        <f t="shared" si="92"/>
        <v>0</v>
      </c>
      <c r="EW43" s="142">
        <f t="shared" si="92"/>
        <v>0</v>
      </c>
      <c r="EX43" s="142">
        <f t="shared" si="92"/>
        <v>0</v>
      </c>
      <c r="EY43" s="142">
        <f t="shared" si="92"/>
        <v>0</v>
      </c>
      <c r="EZ43" s="144">
        <f t="shared" si="86"/>
        <v>0</v>
      </c>
      <c r="FA43" s="141">
        <f>IF(AND($M$3&gt;SUM(Q44:$Q$132),$G$3&lt;SUM(Q43:$Q$132)),$G$3-SUM(Q44:$Q$132),0)</f>
        <v>0</v>
      </c>
      <c r="FB43" s="120">
        <v>90</v>
      </c>
      <c r="FC43" s="145">
        <f>BO6</f>
        <v>0</v>
      </c>
      <c r="FD43" s="145">
        <f>BO133</f>
        <v>0</v>
      </c>
      <c r="FE43" s="141" t="str">
        <f t="shared" si="15"/>
        <v>x</v>
      </c>
    </row>
    <row r="44" spans="1:161" s="141" customFormat="1" ht="24.75" customHeight="1">
      <c r="A44" s="121"/>
      <c r="B44" s="121"/>
      <c r="C44" s="122"/>
      <c r="D44" s="123"/>
      <c r="E44" s="123"/>
      <c r="F44" s="124"/>
      <c r="G44" s="125">
        <f t="shared" si="2"/>
      </c>
      <c r="H44" s="126"/>
      <c r="I44" s="127">
        <f t="shared" si="23"/>
      </c>
      <c r="J44" s="128"/>
      <c r="K44" s="129"/>
      <c r="L44" s="130">
        <f t="shared" si="20"/>
      </c>
      <c r="M44" s="131"/>
      <c r="N44" s="130">
        <f t="shared" si="3"/>
      </c>
      <c r="O44" s="132"/>
      <c r="P44" s="133"/>
      <c r="Q44" s="134">
        <f t="shared" si="4"/>
      </c>
      <c r="R44" s="135">
        <f>IF(AND(E44=1,C44&gt;0),(D44-($B$4-C44)),IF(AND(E44&gt;0,E44=2),(D44-($B$4-C44))*'A - Condition &amp; Criticality'!$E$6,IF(AND(E44&gt;0,E44=3),(D44-($B$4-C44))*'A - Condition &amp; Criticality'!$E$7,IF(AND(E44&gt;0,E44=4),(D44-($B$4-C44))*'A - Condition &amp; Criticality'!$E$8,IF(AND(E44&gt;0,E44=5),(D44-($B$4-C44))*'A - Condition &amp; Criticality'!$E$9,IF(AND(E44&gt;0,E44=6),(D44-($B$4-C44))*'A - Condition &amp; Criticality'!$E$10,IF(AND(E44&gt;0,E44=7),(D44-($B$4-C44))*'A - Condition &amp; Criticality'!$E$11,0)))))))</f>
        <v>0</v>
      </c>
      <c r="S44" s="135">
        <f>IF(AND(E44&gt;0,E44=8),(D44-($B$4-C44))*'A - Condition &amp; Criticality'!$E$12,IF(AND(E44&gt;0,E44=9),(D44-($B$4-C44))*'A - Condition &amp; Criticality'!$E$13,IF(E44=10,0,0)))</f>
        <v>0</v>
      </c>
      <c r="T44" s="136">
        <f t="shared" si="80"/>
      </c>
      <c r="U44" s="137">
        <f t="shared" si="81"/>
        <v>0</v>
      </c>
      <c r="V44" s="138">
        <f t="shared" si="82"/>
        <v>0</v>
      </c>
      <c r="W44" s="138">
        <f t="shared" si="83"/>
        <v>0</v>
      </c>
      <c r="X44" s="139">
        <f>IF($M$3&gt;=SUM(AD44:$AD$132),0,IF(Y44&gt;=AD44,0,-PMT(AE44/12,(AB44)*12,0,(AD44-Y44))/$H$1))</f>
        <v>0</v>
      </c>
      <c r="Y44" s="138" t="e">
        <f>IF(Y45&gt;AD45,(-FV(AE44,(AB44-AB45),0,(Y45-AD45)))+-FV(AE44/12,(AB44-AB45)*12,SUM($X45:X$132)*$H$1),-FV(AE44/12,(AB44-AB45)*12,SUM(X45:$X$132)*$H$1,AC44))</f>
        <v>#N/A</v>
      </c>
      <c r="Z44" s="138" t="e">
        <f>IF(AND(AD44&gt;0,SUM($AD$8:AD43)=0,Y43&gt;0),Y43,0)</f>
        <v>#N/A</v>
      </c>
      <c r="AA44" s="140" t="b">
        <f>IF(AND(X44&gt;0,SUM($X$8:X43)=0),AB44)</f>
        <v>0</v>
      </c>
      <c r="AB44" s="141">
        <f t="shared" si="9"/>
        <v>0</v>
      </c>
      <c r="AC44" s="141">
        <f>IF(AND($M$3&gt;SUM(AD45:$AD$132),$M$3&lt;SUM(AD44:$AD$132)),$M$3-SUM(AD45:$AD$132),0)</f>
        <v>0</v>
      </c>
      <c r="AD44" s="142">
        <f t="shared" si="10"/>
        <v>0</v>
      </c>
      <c r="AE44" s="143" t="e">
        <f t="shared" si="11"/>
        <v>#N/A</v>
      </c>
      <c r="AF44" s="142">
        <f aca="true" t="shared" si="93" ref="AF44:CQ44">IF(AND(NOT(AF$6=AG$6),$T44=AF$6),$V44,0)</f>
        <v>0</v>
      </c>
      <c r="AG44" s="142">
        <f t="shared" si="93"/>
        <v>0</v>
      </c>
      <c r="AH44" s="142">
        <f t="shared" si="93"/>
        <v>0</v>
      </c>
      <c r="AI44" s="142">
        <f t="shared" si="93"/>
        <v>0</v>
      </c>
      <c r="AJ44" s="142">
        <f t="shared" si="93"/>
        <v>0</v>
      </c>
      <c r="AK44" s="142">
        <f t="shared" si="93"/>
        <v>0</v>
      </c>
      <c r="AL44" s="142">
        <f t="shared" si="93"/>
        <v>0</v>
      </c>
      <c r="AM44" s="142">
        <f t="shared" si="93"/>
        <v>0</v>
      </c>
      <c r="AN44" s="142">
        <f t="shared" si="93"/>
        <v>0</v>
      </c>
      <c r="AO44" s="142">
        <f t="shared" si="93"/>
        <v>0</v>
      </c>
      <c r="AP44" s="142">
        <f t="shared" si="93"/>
        <v>0</v>
      </c>
      <c r="AQ44" s="142">
        <f t="shared" si="93"/>
        <v>0</v>
      </c>
      <c r="AR44" s="142">
        <f t="shared" si="93"/>
        <v>0</v>
      </c>
      <c r="AS44" s="142">
        <f t="shared" si="93"/>
        <v>0</v>
      </c>
      <c r="AT44" s="142">
        <f t="shared" si="93"/>
        <v>0</v>
      </c>
      <c r="AU44" s="142">
        <f t="shared" si="93"/>
        <v>0</v>
      </c>
      <c r="AV44" s="142">
        <f t="shared" si="93"/>
        <v>0</v>
      </c>
      <c r="AW44" s="142">
        <f t="shared" si="93"/>
        <v>0</v>
      </c>
      <c r="AX44" s="142">
        <f t="shared" si="93"/>
        <v>0</v>
      </c>
      <c r="AY44" s="142">
        <f t="shared" si="93"/>
        <v>0</v>
      </c>
      <c r="AZ44" s="142">
        <f t="shared" si="93"/>
        <v>0</v>
      </c>
      <c r="BA44" s="142">
        <f t="shared" si="93"/>
        <v>0</v>
      </c>
      <c r="BB44" s="142">
        <f t="shared" si="93"/>
        <v>0</v>
      </c>
      <c r="BC44" s="142">
        <f t="shared" si="93"/>
        <v>0</v>
      </c>
      <c r="BD44" s="142">
        <f t="shared" si="93"/>
        <v>0</v>
      </c>
      <c r="BE44" s="142">
        <f t="shared" si="93"/>
        <v>0</v>
      </c>
      <c r="BF44" s="142">
        <f t="shared" si="93"/>
        <v>0</v>
      </c>
      <c r="BG44" s="142">
        <f t="shared" si="93"/>
        <v>0</v>
      </c>
      <c r="BH44" s="142">
        <f t="shared" si="93"/>
        <v>0</v>
      </c>
      <c r="BI44" s="142">
        <f t="shared" si="93"/>
        <v>0</v>
      </c>
      <c r="BJ44" s="142">
        <f t="shared" si="93"/>
        <v>0</v>
      </c>
      <c r="BK44" s="142">
        <f t="shared" si="93"/>
        <v>0</v>
      </c>
      <c r="BL44" s="142">
        <f t="shared" si="93"/>
        <v>0</v>
      </c>
      <c r="BM44" s="142">
        <f t="shared" si="93"/>
        <v>0</v>
      </c>
      <c r="BN44" s="142">
        <f t="shared" si="93"/>
        <v>0</v>
      </c>
      <c r="BO44" s="142">
        <f t="shared" si="93"/>
        <v>0</v>
      </c>
      <c r="BP44" s="142">
        <f t="shared" si="93"/>
        <v>0</v>
      </c>
      <c r="BQ44" s="142">
        <f t="shared" si="93"/>
        <v>0</v>
      </c>
      <c r="BR44" s="142">
        <f t="shared" si="93"/>
        <v>0</v>
      </c>
      <c r="BS44" s="142">
        <f t="shared" si="93"/>
        <v>0</v>
      </c>
      <c r="BT44" s="142">
        <f t="shared" si="93"/>
        <v>0</v>
      </c>
      <c r="BU44" s="142">
        <f t="shared" si="93"/>
        <v>0</v>
      </c>
      <c r="BV44" s="142">
        <f t="shared" si="93"/>
        <v>0</v>
      </c>
      <c r="BW44" s="142">
        <f t="shared" si="93"/>
        <v>0</v>
      </c>
      <c r="BX44" s="142">
        <f t="shared" si="93"/>
        <v>0</v>
      </c>
      <c r="BY44" s="142">
        <f t="shared" si="93"/>
        <v>0</v>
      </c>
      <c r="BZ44" s="142">
        <f t="shared" si="93"/>
        <v>0</v>
      </c>
      <c r="CA44" s="142">
        <f t="shared" si="93"/>
        <v>0</v>
      </c>
      <c r="CB44" s="142">
        <f t="shared" si="93"/>
        <v>0</v>
      </c>
      <c r="CC44" s="142">
        <f t="shared" si="93"/>
        <v>0</v>
      </c>
      <c r="CD44" s="142">
        <f t="shared" si="93"/>
        <v>0</v>
      </c>
      <c r="CE44" s="142">
        <f t="shared" si="93"/>
        <v>0</v>
      </c>
      <c r="CF44" s="142">
        <f t="shared" si="93"/>
        <v>0</v>
      </c>
      <c r="CG44" s="142">
        <f t="shared" si="93"/>
        <v>0</v>
      </c>
      <c r="CH44" s="142">
        <f t="shared" si="93"/>
        <v>0</v>
      </c>
      <c r="CI44" s="142">
        <f t="shared" si="93"/>
        <v>0</v>
      </c>
      <c r="CJ44" s="142">
        <f t="shared" si="93"/>
        <v>0</v>
      </c>
      <c r="CK44" s="142">
        <f t="shared" si="93"/>
        <v>0</v>
      </c>
      <c r="CL44" s="142">
        <f t="shared" si="93"/>
        <v>0</v>
      </c>
      <c r="CM44" s="142">
        <f t="shared" si="93"/>
        <v>0</v>
      </c>
      <c r="CN44" s="142">
        <f t="shared" si="93"/>
        <v>0</v>
      </c>
      <c r="CO44" s="142">
        <f t="shared" si="93"/>
        <v>0</v>
      </c>
      <c r="CP44" s="142">
        <f t="shared" si="93"/>
        <v>0</v>
      </c>
      <c r="CQ44" s="142">
        <f t="shared" si="93"/>
        <v>0</v>
      </c>
      <c r="CR44" s="142">
        <f aca="true" t="shared" si="94" ref="CR44:EY44">IF(AND(NOT(CR$6=CS$6),$T44=CR$6),$V44,0)</f>
        <v>0</v>
      </c>
      <c r="CS44" s="142">
        <f t="shared" si="94"/>
        <v>0</v>
      </c>
      <c r="CT44" s="142">
        <f t="shared" si="94"/>
        <v>0</v>
      </c>
      <c r="CU44" s="142">
        <f t="shared" si="94"/>
        <v>0</v>
      </c>
      <c r="CV44" s="142">
        <f t="shared" si="94"/>
        <v>0</v>
      </c>
      <c r="CW44" s="142">
        <f t="shared" si="94"/>
        <v>0</v>
      </c>
      <c r="CX44" s="142">
        <f t="shared" si="94"/>
        <v>0</v>
      </c>
      <c r="CY44" s="142">
        <f t="shared" si="94"/>
        <v>0</v>
      </c>
      <c r="CZ44" s="142">
        <f t="shared" si="94"/>
        <v>0</v>
      </c>
      <c r="DA44" s="142">
        <f t="shared" si="94"/>
        <v>0</v>
      </c>
      <c r="DB44" s="142">
        <f t="shared" si="94"/>
        <v>0</v>
      </c>
      <c r="DC44" s="142">
        <f t="shared" si="94"/>
        <v>0</v>
      </c>
      <c r="DD44" s="142">
        <f t="shared" si="94"/>
        <v>0</v>
      </c>
      <c r="DE44" s="142">
        <f t="shared" si="94"/>
        <v>0</v>
      </c>
      <c r="DF44" s="142">
        <f t="shared" si="94"/>
        <v>0</v>
      </c>
      <c r="DG44" s="142">
        <f t="shared" si="94"/>
        <v>0</v>
      </c>
      <c r="DH44" s="142">
        <f t="shared" si="94"/>
        <v>0</v>
      </c>
      <c r="DI44" s="142">
        <f t="shared" si="94"/>
        <v>0</v>
      </c>
      <c r="DJ44" s="142">
        <f t="shared" si="94"/>
        <v>0</v>
      </c>
      <c r="DK44" s="142">
        <f t="shared" si="94"/>
        <v>0</v>
      </c>
      <c r="DL44" s="142">
        <f t="shared" si="94"/>
        <v>0</v>
      </c>
      <c r="DM44" s="142">
        <f t="shared" si="94"/>
        <v>0</v>
      </c>
      <c r="DN44" s="142">
        <f t="shared" si="94"/>
        <v>0</v>
      </c>
      <c r="DO44" s="142">
        <f t="shared" si="94"/>
        <v>0</v>
      </c>
      <c r="DP44" s="142">
        <f t="shared" si="94"/>
        <v>0</v>
      </c>
      <c r="DQ44" s="142">
        <f t="shared" si="94"/>
        <v>0</v>
      </c>
      <c r="DR44" s="142">
        <f t="shared" si="94"/>
        <v>0</v>
      </c>
      <c r="DS44" s="142">
        <f t="shared" si="94"/>
        <v>0</v>
      </c>
      <c r="DT44" s="142">
        <f t="shared" si="94"/>
        <v>0</v>
      </c>
      <c r="DU44" s="142">
        <f t="shared" si="94"/>
        <v>0</v>
      </c>
      <c r="DV44" s="142">
        <f t="shared" si="94"/>
        <v>0</v>
      </c>
      <c r="DW44" s="142">
        <f t="shared" si="94"/>
        <v>0</v>
      </c>
      <c r="DX44" s="142">
        <f t="shared" si="94"/>
        <v>0</v>
      </c>
      <c r="DY44" s="142">
        <f t="shared" si="94"/>
        <v>0</v>
      </c>
      <c r="DZ44" s="142">
        <f t="shared" si="94"/>
        <v>0</v>
      </c>
      <c r="EA44" s="142">
        <f t="shared" si="94"/>
        <v>0</v>
      </c>
      <c r="EB44" s="142">
        <f t="shared" si="94"/>
        <v>0</v>
      </c>
      <c r="EC44" s="142">
        <f t="shared" si="94"/>
        <v>0</v>
      </c>
      <c r="ED44" s="142">
        <f t="shared" si="94"/>
        <v>0</v>
      </c>
      <c r="EE44" s="142">
        <f t="shared" si="94"/>
        <v>0</v>
      </c>
      <c r="EF44" s="142">
        <f t="shared" si="94"/>
        <v>0</v>
      </c>
      <c r="EG44" s="142">
        <f t="shared" si="94"/>
        <v>0</v>
      </c>
      <c r="EH44" s="142">
        <f t="shared" si="94"/>
        <v>0</v>
      </c>
      <c r="EI44" s="142">
        <f t="shared" si="94"/>
        <v>0</v>
      </c>
      <c r="EJ44" s="142">
        <f t="shared" si="94"/>
        <v>0</v>
      </c>
      <c r="EK44" s="142">
        <f t="shared" si="94"/>
        <v>0</v>
      </c>
      <c r="EL44" s="142">
        <f t="shared" si="94"/>
        <v>0</v>
      </c>
      <c r="EM44" s="142">
        <f t="shared" si="94"/>
        <v>0</v>
      </c>
      <c r="EN44" s="142">
        <f t="shared" si="94"/>
        <v>0</v>
      </c>
      <c r="EO44" s="142">
        <f t="shared" si="94"/>
        <v>0</v>
      </c>
      <c r="EP44" s="142">
        <f t="shared" si="94"/>
        <v>0</v>
      </c>
      <c r="EQ44" s="142">
        <f t="shared" si="94"/>
        <v>0</v>
      </c>
      <c r="ER44" s="142">
        <f t="shared" si="94"/>
        <v>0</v>
      </c>
      <c r="ES44" s="142">
        <f t="shared" si="94"/>
        <v>0</v>
      </c>
      <c r="ET44" s="142">
        <f t="shared" si="94"/>
        <v>0</v>
      </c>
      <c r="EU44" s="142">
        <f t="shared" si="94"/>
        <v>0</v>
      </c>
      <c r="EV44" s="142">
        <f t="shared" si="94"/>
        <v>0</v>
      </c>
      <c r="EW44" s="142">
        <f t="shared" si="94"/>
        <v>0</v>
      </c>
      <c r="EX44" s="142">
        <f t="shared" si="94"/>
        <v>0</v>
      </c>
      <c r="EY44" s="142">
        <f t="shared" si="94"/>
        <v>0</v>
      </c>
      <c r="EZ44" s="144">
        <f t="shared" si="86"/>
        <v>0</v>
      </c>
      <c r="FA44" s="141">
        <f>IF(AND($M$3&gt;SUM(Q45:$Q$132),$G$3&lt;SUM(Q44:$Q$132)),$G$3-SUM(Q45:$Q$132),0)</f>
        <v>0</v>
      </c>
      <c r="FB44" s="120">
        <v>89</v>
      </c>
      <c r="FC44" s="145">
        <f>BP6</f>
        <v>0</v>
      </c>
      <c r="FD44" s="145">
        <f>BP133</f>
        <v>0</v>
      </c>
      <c r="FE44" s="141" t="str">
        <f t="shared" si="15"/>
        <v>x</v>
      </c>
    </row>
    <row r="45" spans="1:161" s="141" customFormat="1" ht="24.75" customHeight="1">
      <c r="A45" s="121"/>
      <c r="B45" s="121"/>
      <c r="C45" s="122"/>
      <c r="D45" s="123"/>
      <c r="E45" s="123"/>
      <c r="F45" s="124"/>
      <c r="G45" s="125">
        <f t="shared" si="2"/>
      </c>
      <c r="H45" s="126"/>
      <c r="I45" s="127">
        <f t="shared" si="23"/>
      </c>
      <c r="J45" s="128"/>
      <c r="K45" s="129"/>
      <c r="L45" s="130">
        <f t="shared" si="20"/>
      </c>
      <c r="M45" s="131"/>
      <c r="N45" s="130">
        <f t="shared" si="3"/>
      </c>
      <c r="O45" s="132"/>
      <c r="P45" s="133"/>
      <c r="Q45" s="134">
        <f t="shared" si="4"/>
      </c>
      <c r="R45" s="135">
        <f>IF(AND(E45=1,C45&gt;0),(D45-($B$4-C45)),IF(AND(E45&gt;0,E45=2),(D45-($B$4-C45))*'A - Condition &amp; Criticality'!$E$6,IF(AND(E45&gt;0,E45=3),(D45-($B$4-C45))*'A - Condition &amp; Criticality'!$E$7,IF(AND(E45&gt;0,E45=4),(D45-($B$4-C45))*'A - Condition &amp; Criticality'!$E$8,IF(AND(E45&gt;0,E45=5),(D45-($B$4-C45))*'A - Condition &amp; Criticality'!$E$9,IF(AND(E45&gt;0,E45=6),(D45-($B$4-C45))*'A - Condition &amp; Criticality'!$E$10,IF(AND(E45&gt;0,E45=7),(D45-($B$4-C45))*'A - Condition &amp; Criticality'!$E$11,0)))))))</f>
        <v>0</v>
      </c>
      <c r="S45" s="135">
        <f>IF(AND(E45&gt;0,E45=8),(D45-($B$4-C45))*'A - Condition &amp; Criticality'!$E$12,IF(AND(E45&gt;0,E45=9),(D45-($B$4-C45))*'A - Condition &amp; Criticality'!$E$13,IF(E45=10,0,0)))</f>
        <v>0</v>
      </c>
      <c r="T45" s="136">
        <f t="shared" si="80"/>
      </c>
      <c r="U45" s="137">
        <f t="shared" si="81"/>
        <v>0</v>
      </c>
      <c r="V45" s="138">
        <f t="shared" si="82"/>
        <v>0</v>
      </c>
      <c r="W45" s="138">
        <f t="shared" si="83"/>
        <v>0</v>
      </c>
      <c r="X45" s="139">
        <f>IF($M$3&gt;=SUM(AD45:$AD$132),0,IF(Y45&gt;=AD45,0,-PMT(AE45/12,(AB45)*12,0,(AD45-Y45))/$H$1))</f>
        <v>0</v>
      </c>
      <c r="Y45" s="138" t="e">
        <f>IF(Y46&gt;AD46,(-FV(AE45,(AB45-AB46),0,(Y46-AD46)))+-FV(AE45/12,(AB45-AB46)*12,SUM($X46:X$132)*$H$1),-FV(AE45/12,(AB45-AB46)*12,SUM(X46:$X$132)*$H$1,AC45))</f>
        <v>#N/A</v>
      </c>
      <c r="Z45" s="138" t="e">
        <f>IF(AND(AD45&gt;0,SUM($AD$8:AD44)=0,Y44&gt;0),Y44,0)</f>
        <v>#N/A</v>
      </c>
      <c r="AA45" s="140" t="b">
        <f>IF(AND(X45&gt;0,SUM($X$8:X44)=0),AB45)</f>
        <v>0</v>
      </c>
      <c r="AB45" s="141">
        <f t="shared" si="9"/>
        <v>0</v>
      </c>
      <c r="AC45" s="141">
        <f>IF(AND($M$3&gt;SUM(AD46:$AD$132),$M$3&lt;SUM(AD45:$AD$132)),$M$3-SUM(AD46:$AD$132),0)</f>
        <v>0</v>
      </c>
      <c r="AD45" s="142">
        <f t="shared" si="10"/>
        <v>0</v>
      </c>
      <c r="AE45" s="143" t="e">
        <f t="shared" si="11"/>
        <v>#N/A</v>
      </c>
      <c r="AF45" s="142">
        <f aca="true" t="shared" si="95" ref="AF45:CQ45">IF(AND(NOT(AF$6=AG$6),$T45=AF$6),$V45,0)</f>
        <v>0</v>
      </c>
      <c r="AG45" s="142">
        <f t="shared" si="95"/>
        <v>0</v>
      </c>
      <c r="AH45" s="142">
        <f t="shared" si="95"/>
        <v>0</v>
      </c>
      <c r="AI45" s="142">
        <f t="shared" si="95"/>
        <v>0</v>
      </c>
      <c r="AJ45" s="142">
        <f t="shared" si="95"/>
        <v>0</v>
      </c>
      <c r="AK45" s="142">
        <f t="shared" si="95"/>
        <v>0</v>
      </c>
      <c r="AL45" s="142">
        <f t="shared" si="95"/>
        <v>0</v>
      </c>
      <c r="AM45" s="142">
        <f t="shared" si="95"/>
        <v>0</v>
      </c>
      <c r="AN45" s="142">
        <f t="shared" si="95"/>
        <v>0</v>
      </c>
      <c r="AO45" s="142">
        <f t="shared" si="95"/>
        <v>0</v>
      </c>
      <c r="AP45" s="142">
        <f t="shared" si="95"/>
        <v>0</v>
      </c>
      <c r="AQ45" s="142">
        <f t="shared" si="95"/>
        <v>0</v>
      </c>
      <c r="AR45" s="142">
        <f t="shared" si="95"/>
        <v>0</v>
      </c>
      <c r="AS45" s="142">
        <f t="shared" si="95"/>
        <v>0</v>
      </c>
      <c r="AT45" s="142">
        <f t="shared" si="95"/>
        <v>0</v>
      </c>
      <c r="AU45" s="142">
        <f t="shared" si="95"/>
        <v>0</v>
      </c>
      <c r="AV45" s="142">
        <f t="shared" si="95"/>
        <v>0</v>
      </c>
      <c r="AW45" s="142">
        <f t="shared" si="95"/>
        <v>0</v>
      </c>
      <c r="AX45" s="142">
        <f t="shared" si="95"/>
        <v>0</v>
      </c>
      <c r="AY45" s="142">
        <f t="shared" si="95"/>
        <v>0</v>
      </c>
      <c r="AZ45" s="142">
        <f t="shared" si="95"/>
        <v>0</v>
      </c>
      <c r="BA45" s="142">
        <f t="shared" si="95"/>
        <v>0</v>
      </c>
      <c r="BB45" s="142">
        <f t="shared" si="95"/>
        <v>0</v>
      </c>
      <c r="BC45" s="142">
        <f t="shared" si="95"/>
        <v>0</v>
      </c>
      <c r="BD45" s="142">
        <f t="shared" si="95"/>
        <v>0</v>
      </c>
      <c r="BE45" s="142">
        <f t="shared" si="95"/>
        <v>0</v>
      </c>
      <c r="BF45" s="142">
        <f t="shared" si="95"/>
        <v>0</v>
      </c>
      <c r="BG45" s="142">
        <f t="shared" si="95"/>
        <v>0</v>
      </c>
      <c r="BH45" s="142">
        <f t="shared" si="95"/>
        <v>0</v>
      </c>
      <c r="BI45" s="142">
        <f t="shared" si="95"/>
        <v>0</v>
      </c>
      <c r="BJ45" s="142">
        <f t="shared" si="95"/>
        <v>0</v>
      </c>
      <c r="BK45" s="142">
        <f t="shared" si="95"/>
        <v>0</v>
      </c>
      <c r="BL45" s="142">
        <f t="shared" si="95"/>
        <v>0</v>
      </c>
      <c r="BM45" s="142">
        <f t="shared" si="95"/>
        <v>0</v>
      </c>
      <c r="BN45" s="142">
        <f t="shared" si="95"/>
        <v>0</v>
      </c>
      <c r="BO45" s="142">
        <f t="shared" si="95"/>
        <v>0</v>
      </c>
      <c r="BP45" s="142">
        <f t="shared" si="95"/>
        <v>0</v>
      </c>
      <c r="BQ45" s="142">
        <f t="shared" si="95"/>
        <v>0</v>
      </c>
      <c r="BR45" s="142">
        <f t="shared" si="95"/>
        <v>0</v>
      </c>
      <c r="BS45" s="142">
        <f t="shared" si="95"/>
        <v>0</v>
      </c>
      <c r="BT45" s="142">
        <f t="shared" si="95"/>
        <v>0</v>
      </c>
      <c r="BU45" s="142">
        <f t="shared" si="95"/>
        <v>0</v>
      </c>
      <c r="BV45" s="142">
        <f t="shared" si="95"/>
        <v>0</v>
      </c>
      <c r="BW45" s="142">
        <f t="shared" si="95"/>
        <v>0</v>
      </c>
      <c r="BX45" s="142">
        <f t="shared" si="95"/>
        <v>0</v>
      </c>
      <c r="BY45" s="142">
        <f t="shared" si="95"/>
        <v>0</v>
      </c>
      <c r="BZ45" s="142">
        <f t="shared" si="95"/>
        <v>0</v>
      </c>
      <c r="CA45" s="142">
        <f t="shared" si="95"/>
        <v>0</v>
      </c>
      <c r="CB45" s="142">
        <f t="shared" si="95"/>
        <v>0</v>
      </c>
      <c r="CC45" s="142">
        <f t="shared" si="95"/>
        <v>0</v>
      </c>
      <c r="CD45" s="142">
        <f t="shared" si="95"/>
        <v>0</v>
      </c>
      <c r="CE45" s="142">
        <f t="shared" si="95"/>
        <v>0</v>
      </c>
      <c r="CF45" s="142">
        <f t="shared" si="95"/>
        <v>0</v>
      </c>
      <c r="CG45" s="142">
        <f t="shared" si="95"/>
        <v>0</v>
      </c>
      <c r="CH45" s="142">
        <f t="shared" si="95"/>
        <v>0</v>
      </c>
      <c r="CI45" s="142">
        <f t="shared" si="95"/>
        <v>0</v>
      </c>
      <c r="CJ45" s="142">
        <f t="shared" si="95"/>
        <v>0</v>
      </c>
      <c r="CK45" s="142">
        <f t="shared" si="95"/>
        <v>0</v>
      </c>
      <c r="CL45" s="142">
        <f t="shared" si="95"/>
        <v>0</v>
      </c>
      <c r="CM45" s="142">
        <f t="shared" si="95"/>
        <v>0</v>
      </c>
      <c r="CN45" s="142">
        <f t="shared" si="95"/>
        <v>0</v>
      </c>
      <c r="CO45" s="142">
        <f t="shared" si="95"/>
        <v>0</v>
      </c>
      <c r="CP45" s="142">
        <f t="shared" si="95"/>
        <v>0</v>
      </c>
      <c r="CQ45" s="142">
        <f t="shared" si="95"/>
        <v>0</v>
      </c>
      <c r="CR45" s="142">
        <f aca="true" t="shared" si="96" ref="CR45:EY45">IF(AND(NOT(CR$6=CS$6),$T45=CR$6),$V45,0)</f>
        <v>0</v>
      </c>
      <c r="CS45" s="142">
        <f t="shared" si="96"/>
        <v>0</v>
      </c>
      <c r="CT45" s="142">
        <f t="shared" si="96"/>
        <v>0</v>
      </c>
      <c r="CU45" s="142">
        <f t="shared" si="96"/>
        <v>0</v>
      </c>
      <c r="CV45" s="142">
        <f t="shared" si="96"/>
        <v>0</v>
      </c>
      <c r="CW45" s="142">
        <f t="shared" si="96"/>
        <v>0</v>
      </c>
      <c r="CX45" s="142">
        <f t="shared" si="96"/>
        <v>0</v>
      </c>
      <c r="CY45" s="142">
        <f t="shared" si="96"/>
        <v>0</v>
      </c>
      <c r="CZ45" s="142">
        <f t="shared" si="96"/>
        <v>0</v>
      </c>
      <c r="DA45" s="142">
        <f t="shared" si="96"/>
        <v>0</v>
      </c>
      <c r="DB45" s="142">
        <f t="shared" si="96"/>
        <v>0</v>
      </c>
      <c r="DC45" s="142">
        <f t="shared" si="96"/>
        <v>0</v>
      </c>
      <c r="DD45" s="142">
        <f t="shared" si="96"/>
        <v>0</v>
      </c>
      <c r="DE45" s="142">
        <f t="shared" si="96"/>
        <v>0</v>
      </c>
      <c r="DF45" s="142">
        <f t="shared" si="96"/>
        <v>0</v>
      </c>
      <c r="DG45" s="142">
        <f t="shared" si="96"/>
        <v>0</v>
      </c>
      <c r="DH45" s="142">
        <f t="shared" si="96"/>
        <v>0</v>
      </c>
      <c r="DI45" s="142">
        <f t="shared" si="96"/>
        <v>0</v>
      </c>
      <c r="DJ45" s="142">
        <f t="shared" si="96"/>
        <v>0</v>
      </c>
      <c r="DK45" s="142">
        <f t="shared" si="96"/>
        <v>0</v>
      </c>
      <c r="DL45" s="142">
        <f t="shared" si="96"/>
        <v>0</v>
      </c>
      <c r="DM45" s="142">
        <f t="shared" si="96"/>
        <v>0</v>
      </c>
      <c r="DN45" s="142">
        <f t="shared" si="96"/>
        <v>0</v>
      </c>
      <c r="DO45" s="142">
        <f t="shared" si="96"/>
        <v>0</v>
      </c>
      <c r="DP45" s="142">
        <f t="shared" si="96"/>
        <v>0</v>
      </c>
      <c r="DQ45" s="142">
        <f t="shared" si="96"/>
        <v>0</v>
      </c>
      <c r="DR45" s="142">
        <f t="shared" si="96"/>
        <v>0</v>
      </c>
      <c r="DS45" s="142">
        <f t="shared" si="96"/>
        <v>0</v>
      </c>
      <c r="DT45" s="142">
        <f t="shared" si="96"/>
        <v>0</v>
      </c>
      <c r="DU45" s="142">
        <f t="shared" si="96"/>
        <v>0</v>
      </c>
      <c r="DV45" s="142">
        <f t="shared" si="96"/>
        <v>0</v>
      </c>
      <c r="DW45" s="142">
        <f t="shared" si="96"/>
        <v>0</v>
      </c>
      <c r="DX45" s="142">
        <f t="shared" si="96"/>
        <v>0</v>
      </c>
      <c r="DY45" s="142">
        <f t="shared" si="96"/>
        <v>0</v>
      </c>
      <c r="DZ45" s="142">
        <f t="shared" si="96"/>
        <v>0</v>
      </c>
      <c r="EA45" s="142">
        <f t="shared" si="96"/>
        <v>0</v>
      </c>
      <c r="EB45" s="142">
        <f t="shared" si="96"/>
        <v>0</v>
      </c>
      <c r="EC45" s="142">
        <f t="shared" si="96"/>
        <v>0</v>
      </c>
      <c r="ED45" s="142">
        <f t="shared" si="96"/>
        <v>0</v>
      </c>
      <c r="EE45" s="142">
        <f t="shared" si="96"/>
        <v>0</v>
      </c>
      <c r="EF45" s="142">
        <f t="shared" si="96"/>
        <v>0</v>
      </c>
      <c r="EG45" s="142">
        <f t="shared" si="96"/>
        <v>0</v>
      </c>
      <c r="EH45" s="142">
        <f t="shared" si="96"/>
        <v>0</v>
      </c>
      <c r="EI45" s="142">
        <f t="shared" si="96"/>
        <v>0</v>
      </c>
      <c r="EJ45" s="142">
        <f t="shared" si="96"/>
        <v>0</v>
      </c>
      <c r="EK45" s="142">
        <f t="shared" si="96"/>
        <v>0</v>
      </c>
      <c r="EL45" s="142">
        <f t="shared" si="96"/>
        <v>0</v>
      </c>
      <c r="EM45" s="142">
        <f t="shared" si="96"/>
        <v>0</v>
      </c>
      <c r="EN45" s="142">
        <f t="shared" si="96"/>
        <v>0</v>
      </c>
      <c r="EO45" s="142">
        <f t="shared" si="96"/>
        <v>0</v>
      </c>
      <c r="EP45" s="142">
        <f t="shared" si="96"/>
        <v>0</v>
      </c>
      <c r="EQ45" s="142">
        <f t="shared" si="96"/>
        <v>0</v>
      </c>
      <c r="ER45" s="142">
        <f t="shared" si="96"/>
        <v>0</v>
      </c>
      <c r="ES45" s="142">
        <f t="shared" si="96"/>
        <v>0</v>
      </c>
      <c r="ET45" s="142">
        <f t="shared" si="96"/>
        <v>0</v>
      </c>
      <c r="EU45" s="142">
        <f t="shared" si="96"/>
        <v>0</v>
      </c>
      <c r="EV45" s="142">
        <f t="shared" si="96"/>
        <v>0</v>
      </c>
      <c r="EW45" s="142">
        <f t="shared" si="96"/>
        <v>0</v>
      </c>
      <c r="EX45" s="142">
        <f t="shared" si="96"/>
        <v>0</v>
      </c>
      <c r="EY45" s="142">
        <f t="shared" si="96"/>
        <v>0</v>
      </c>
      <c r="EZ45" s="144">
        <f t="shared" si="86"/>
        <v>0</v>
      </c>
      <c r="FA45" s="141">
        <f>IF(AND($M$3&gt;SUM(Q46:$Q$132),$G$3&lt;SUM(Q45:$Q$132)),$G$3-SUM(Q46:$Q$132),0)</f>
        <v>0</v>
      </c>
      <c r="FB45" s="120">
        <v>88</v>
      </c>
      <c r="FC45" s="145">
        <f>BQ6</f>
        <v>0</v>
      </c>
      <c r="FD45" s="145">
        <f>BQ133</f>
        <v>0</v>
      </c>
      <c r="FE45" s="141" t="str">
        <f t="shared" si="15"/>
        <v>x</v>
      </c>
    </row>
    <row r="46" spans="1:161" s="141" customFormat="1" ht="24.75" customHeight="1">
      <c r="A46" s="121"/>
      <c r="B46" s="121"/>
      <c r="C46" s="122"/>
      <c r="D46" s="123"/>
      <c r="E46" s="123"/>
      <c r="F46" s="124"/>
      <c r="G46" s="125">
        <f t="shared" si="2"/>
      </c>
      <c r="H46" s="126"/>
      <c r="I46" s="127">
        <f t="shared" si="23"/>
      </c>
      <c r="J46" s="128"/>
      <c r="K46" s="129"/>
      <c r="L46" s="130">
        <f t="shared" si="20"/>
      </c>
      <c r="M46" s="131"/>
      <c r="N46" s="130">
        <f t="shared" si="3"/>
      </c>
      <c r="O46" s="132"/>
      <c r="P46" s="133"/>
      <c r="Q46" s="134">
        <f t="shared" si="4"/>
      </c>
      <c r="R46" s="135">
        <f>IF(AND(E46=1,C46&gt;0),(D46-($B$4-C46)),IF(AND(E46&gt;0,E46=2),(D46-($B$4-C46))*'A - Condition &amp; Criticality'!$E$6,IF(AND(E46&gt;0,E46=3),(D46-($B$4-C46))*'A - Condition &amp; Criticality'!$E$7,IF(AND(E46&gt;0,E46=4),(D46-($B$4-C46))*'A - Condition &amp; Criticality'!$E$8,IF(AND(E46&gt;0,E46=5),(D46-($B$4-C46))*'A - Condition &amp; Criticality'!$E$9,IF(AND(E46&gt;0,E46=6),(D46-($B$4-C46))*'A - Condition &amp; Criticality'!$E$10,IF(AND(E46&gt;0,E46=7),(D46-($B$4-C46))*'A - Condition &amp; Criticality'!$E$11,0)))))))</f>
        <v>0</v>
      </c>
      <c r="S46" s="135">
        <f>IF(AND(E46&gt;0,E46=8),(D46-($B$4-C46))*'A - Condition &amp; Criticality'!$E$12,IF(AND(E46&gt;0,E46=9),(D46-($B$4-C46))*'A - Condition &amp; Criticality'!$E$13,IF(E46=10,0,0)))</f>
        <v>0</v>
      </c>
      <c r="T46" s="136">
        <f t="shared" si="80"/>
      </c>
      <c r="U46" s="137">
        <f t="shared" si="81"/>
        <v>0</v>
      </c>
      <c r="V46" s="138">
        <f t="shared" si="82"/>
        <v>0</v>
      </c>
      <c r="W46" s="138">
        <f t="shared" si="83"/>
        <v>0</v>
      </c>
      <c r="X46" s="139">
        <f>IF($M$3&gt;=SUM(AD46:$AD$132),0,IF(Y46&gt;=AD46,0,-PMT(AE46/12,(AB46)*12,0,(AD46-Y46))/$H$1))</f>
        <v>0</v>
      </c>
      <c r="Y46" s="138" t="e">
        <f>IF(Y47&gt;AD47,(-FV(AE46,(AB46-AB47),0,(Y47-AD47)))+-FV(AE46/12,(AB46-AB47)*12,SUM($X47:X$132)*$H$1),-FV(AE46/12,(AB46-AB47)*12,SUM(X47:$X$132)*$H$1,AC46))</f>
        <v>#N/A</v>
      </c>
      <c r="Z46" s="138" t="e">
        <f>IF(AND(AD46&gt;0,SUM($AD$8:AD45)=0,Y45&gt;0),Y45,0)</f>
        <v>#N/A</v>
      </c>
      <c r="AA46" s="140" t="b">
        <f>IF(AND(X46&gt;0,SUM($X$8:X45)=0),AB46)</f>
        <v>0</v>
      </c>
      <c r="AB46" s="141">
        <f t="shared" si="9"/>
        <v>0</v>
      </c>
      <c r="AC46" s="141">
        <f>IF(AND($M$3&gt;SUM(AD47:$AD$132),$M$3&lt;SUM(AD46:$AD$132)),$M$3-SUM(AD47:$AD$132),0)</f>
        <v>0</v>
      </c>
      <c r="AD46" s="142">
        <f t="shared" si="10"/>
        <v>0</v>
      </c>
      <c r="AE46" s="143" t="e">
        <f t="shared" si="11"/>
        <v>#N/A</v>
      </c>
      <c r="AF46" s="142">
        <f aca="true" t="shared" si="97" ref="AF46:CQ46">IF(AND(NOT(AF$6=AG$6),$T46=AF$6),$V46,0)</f>
        <v>0</v>
      </c>
      <c r="AG46" s="142">
        <f t="shared" si="97"/>
        <v>0</v>
      </c>
      <c r="AH46" s="142">
        <f t="shared" si="97"/>
        <v>0</v>
      </c>
      <c r="AI46" s="142">
        <f t="shared" si="97"/>
        <v>0</v>
      </c>
      <c r="AJ46" s="142">
        <f t="shared" si="97"/>
        <v>0</v>
      </c>
      <c r="AK46" s="142">
        <f t="shared" si="97"/>
        <v>0</v>
      </c>
      <c r="AL46" s="142">
        <f t="shared" si="97"/>
        <v>0</v>
      </c>
      <c r="AM46" s="142">
        <f t="shared" si="97"/>
        <v>0</v>
      </c>
      <c r="AN46" s="142">
        <f t="shared" si="97"/>
        <v>0</v>
      </c>
      <c r="AO46" s="142">
        <f t="shared" si="97"/>
        <v>0</v>
      </c>
      <c r="AP46" s="142">
        <f t="shared" si="97"/>
        <v>0</v>
      </c>
      <c r="AQ46" s="142">
        <f t="shared" si="97"/>
        <v>0</v>
      </c>
      <c r="AR46" s="142">
        <f t="shared" si="97"/>
        <v>0</v>
      </c>
      <c r="AS46" s="142">
        <f t="shared" si="97"/>
        <v>0</v>
      </c>
      <c r="AT46" s="142">
        <f t="shared" si="97"/>
        <v>0</v>
      </c>
      <c r="AU46" s="142">
        <f t="shared" si="97"/>
        <v>0</v>
      </c>
      <c r="AV46" s="142">
        <f t="shared" si="97"/>
        <v>0</v>
      </c>
      <c r="AW46" s="142">
        <f t="shared" si="97"/>
        <v>0</v>
      </c>
      <c r="AX46" s="142">
        <f t="shared" si="97"/>
        <v>0</v>
      </c>
      <c r="AY46" s="142">
        <f t="shared" si="97"/>
        <v>0</v>
      </c>
      <c r="AZ46" s="142">
        <f t="shared" si="97"/>
        <v>0</v>
      </c>
      <c r="BA46" s="142">
        <f t="shared" si="97"/>
        <v>0</v>
      </c>
      <c r="BB46" s="142">
        <f t="shared" si="97"/>
        <v>0</v>
      </c>
      <c r="BC46" s="142">
        <f t="shared" si="97"/>
        <v>0</v>
      </c>
      <c r="BD46" s="142">
        <f t="shared" si="97"/>
        <v>0</v>
      </c>
      <c r="BE46" s="142">
        <f t="shared" si="97"/>
        <v>0</v>
      </c>
      <c r="BF46" s="142">
        <f t="shared" si="97"/>
        <v>0</v>
      </c>
      <c r="BG46" s="142">
        <f t="shared" si="97"/>
        <v>0</v>
      </c>
      <c r="BH46" s="142">
        <f t="shared" si="97"/>
        <v>0</v>
      </c>
      <c r="BI46" s="142">
        <f t="shared" si="97"/>
        <v>0</v>
      </c>
      <c r="BJ46" s="142">
        <f t="shared" si="97"/>
        <v>0</v>
      </c>
      <c r="BK46" s="142">
        <f t="shared" si="97"/>
        <v>0</v>
      </c>
      <c r="BL46" s="142">
        <f t="shared" si="97"/>
        <v>0</v>
      </c>
      <c r="BM46" s="142">
        <f t="shared" si="97"/>
        <v>0</v>
      </c>
      <c r="BN46" s="142">
        <f t="shared" si="97"/>
        <v>0</v>
      </c>
      <c r="BO46" s="142">
        <f t="shared" si="97"/>
        <v>0</v>
      </c>
      <c r="BP46" s="142">
        <f t="shared" si="97"/>
        <v>0</v>
      </c>
      <c r="BQ46" s="142">
        <f t="shared" si="97"/>
        <v>0</v>
      </c>
      <c r="BR46" s="142">
        <f t="shared" si="97"/>
        <v>0</v>
      </c>
      <c r="BS46" s="142">
        <f t="shared" si="97"/>
        <v>0</v>
      </c>
      <c r="BT46" s="142">
        <f t="shared" si="97"/>
        <v>0</v>
      </c>
      <c r="BU46" s="142">
        <f t="shared" si="97"/>
        <v>0</v>
      </c>
      <c r="BV46" s="142">
        <f t="shared" si="97"/>
        <v>0</v>
      </c>
      <c r="BW46" s="142">
        <f t="shared" si="97"/>
        <v>0</v>
      </c>
      <c r="BX46" s="142">
        <f t="shared" si="97"/>
        <v>0</v>
      </c>
      <c r="BY46" s="142">
        <f t="shared" si="97"/>
        <v>0</v>
      </c>
      <c r="BZ46" s="142">
        <f t="shared" si="97"/>
        <v>0</v>
      </c>
      <c r="CA46" s="142">
        <f t="shared" si="97"/>
        <v>0</v>
      </c>
      <c r="CB46" s="142">
        <f t="shared" si="97"/>
        <v>0</v>
      </c>
      <c r="CC46" s="142">
        <f t="shared" si="97"/>
        <v>0</v>
      </c>
      <c r="CD46" s="142">
        <f t="shared" si="97"/>
        <v>0</v>
      </c>
      <c r="CE46" s="142">
        <f t="shared" si="97"/>
        <v>0</v>
      </c>
      <c r="CF46" s="142">
        <f t="shared" si="97"/>
        <v>0</v>
      </c>
      <c r="CG46" s="142">
        <f t="shared" si="97"/>
        <v>0</v>
      </c>
      <c r="CH46" s="142">
        <f t="shared" si="97"/>
        <v>0</v>
      </c>
      <c r="CI46" s="142">
        <f t="shared" si="97"/>
        <v>0</v>
      </c>
      <c r="CJ46" s="142">
        <f t="shared" si="97"/>
        <v>0</v>
      </c>
      <c r="CK46" s="142">
        <f t="shared" si="97"/>
        <v>0</v>
      </c>
      <c r="CL46" s="142">
        <f t="shared" si="97"/>
        <v>0</v>
      </c>
      <c r="CM46" s="142">
        <f t="shared" si="97"/>
        <v>0</v>
      </c>
      <c r="CN46" s="142">
        <f t="shared" si="97"/>
        <v>0</v>
      </c>
      <c r="CO46" s="142">
        <f t="shared" si="97"/>
        <v>0</v>
      </c>
      <c r="CP46" s="142">
        <f t="shared" si="97"/>
        <v>0</v>
      </c>
      <c r="CQ46" s="142">
        <f t="shared" si="97"/>
        <v>0</v>
      </c>
      <c r="CR46" s="142">
        <f aca="true" t="shared" si="98" ref="CR46:EY46">IF(AND(NOT(CR$6=CS$6),$T46=CR$6),$V46,0)</f>
        <v>0</v>
      </c>
      <c r="CS46" s="142">
        <f t="shared" si="98"/>
        <v>0</v>
      </c>
      <c r="CT46" s="142">
        <f t="shared" si="98"/>
        <v>0</v>
      </c>
      <c r="CU46" s="142">
        <f t="shared" si="98"/>
        <v>0</v>
      </c>
      <c r="CV46" s="142">
        <f t="shared" si="98"/>
        <v>0</v>
      </c>
      <c r="CW46" s="142">
        <f t="shared" si="98"/>
        <v>0</v>
      </c>
      <c r="CX46" s="142">
        <f t="shared" si="98"/>
        <v>0</v>
      </c>
      <c r="CY46" s="142">
        <f t="shared" si="98"/>
        <v>0</v>
      </c>
      <c r="CZ46" s="142">
        <f t="shared" si="98"/>
        <v>0</v>
      </c>
      <c r="DA46" s="142">
        <f t="shared" si="98"/>
        <v>0</v>
      </c>
      <c r="DB46" s="142">
        <f t="shared" si="98"/>
        <v>0</v>
      </c>
      <c r="DC46" s="142">
        <f t="shared" si="98"/>
        <v>0</v>
      </c>
      <c r="DD46" s="142">
        <f t="shared" si="98"/>
        <v>0</v>
      </c>
      <c r="DE46" s="142">
        <f t="shared" si="98"/>
        <v>0</v>
      </c>
      <c r="DF46" s="142">
        <f t="shared" si="98"/>
        <v>0</v>
      </c>
      <c r="DG46" s="142">
        <f t="shared" si="98"/>
        <v>0</v>
      </c>
      <c r="DH46" s="142">
        <f t="shared" si="98"/>
        <v>0</v>
      </c>
      <c r="DI46" s="142">
        <f t="shared" si="98"/>
        <v>0</v>
      </c>
      <c r="DJ46" s="142">
        <f t="shared" si="98"/>
        <v>0</v>
      </c>
      <c r="DK46" s="142">
        <f t="shared" si="98"/>
        <v>0</v>
      </c>
      <c r="DL46" s="142">
        <f t="shared" si="98"/>
        <v>0</v>
      </c>
      <c r="DM46" s="142">
        <f t="shared" si="98"/>
        <v>0</v>
      </c>
      <c r="DN46" s="142">
        <f t="shared" si="98"/>
        <v>0</v>
      </c>
      <c r="DO46" s="142">
        <f t="shared" si="98"/>
        <v>0</v>
      </c>
      <c r="DP46" s="142">
        <f t="shared" si="98"/>
        <v>0</v>
      </c>
      <c r="DQ46" s="142">
        <f t="shared" si="98"/>
        <v>0</v>
      </c>
      <c r="DR46" s="142">
        <f t="shared" si="98"/>
        <v>0</v>
      </c>
      <c r="DS46" s="142">
        <f t="shared" si="98"/>
        <v>0</v>
      </c>
      <c r="DT46" s="142">
        <f t="shared" si="98"/>
        <v>0</v>
      </c>
      <c r="DU46" s="142">
        <f t="shared" si="98"/>
        <v>0</v>
      </c>
      <c r="DV46" s="142">
        <f t="shared" si="98"/>
        <v>0</v>
      </c>
      <c r="DW46" s="142">
        <f t="shared" si="98"/>
        <v>0</v>
      </c>
      <c r="DX46" s="142">
        <f t="shared" si="98"/>
        <v>0</v>
      </c>
      <c r="DY46" s="142">
        <f t="shared" si="98"/>
        <v>0</v>
      </c>
      <c r="DZ46" s="142">
        <f t="shared" si="98"/>
        <v>0</v>
      </c>
      <c r="EA46" s="142">
        <f t="shared" si="98"/>
        <v>0</v>
      </c>
      <c r="EB46" s="142">
        <f t="shared" si="98"/>
        <v>0</v>
      </c>
      <c r="EC46" s="142">
        <f t="shared" si="98"/>
        <v>0</v>
      </c>
      <c r="ED46" s="142">
        <f t="shared" si="98"/>
        <v>0</v>
      </c>
      <c r="EE46" s="142">
        <f t="shared" si="98"/>
        <v>0</v>
      </c>
      <c r="EF46" s="142">
        <f t="shared" si="98"/>
        <v>0</v>
      </c>
      <c r="EG46" s="142">
        <f t="shared" si="98"/>
        <v>0</v>
      </c>
      <c r="EH46" s="142">
        <f t="shared" si="98"/>
        <v>0</v>
      </c>
      <c r="EI46" s="142">
        <f t="shared" si="98"/>
        <v>0</v>
      </c>
      <c r="EJ46" s="142">
        <f t="shared" si="98"/>
        <v>0</v>
      </c>
      <c r="EK46" s="142">
        <f t="shared" si="98"/>
        <v>0</v>
      </c>
      <c r="EL46" s="142">
        <f t="shared" si="98"/>
        <v>0</v>
      </c>
      <c r="EM46" s="142">
        <f t="shared" si="98"/>
        <v>0</v>
      </c>
      <c r="EN46" s="142">
        <f t="shared" si="98"/>
        <v>0</v>
      </c>
      <c r="EO46" s="142">
        <f t="shared" si="98"/>
        <v>0</v>
      </c>
      <c r="EP46" s="142">
        <f t="shared" si="98"/>
        <v>0</v>
      </c>
      <c r="EQ46" s="142">
        <f t="shared" si="98"/>
        <v>0</v>
      </c>
      <c r="ER46" s="142">
        <f t="shared" si="98"/>
        <v>0</v>
      </c>
      <c r="ES46" s="142">
        <f t="shared" si="98"/>
        <v>0</v>
      </c>
      <c r="ET46" s="142">
        <f t="shared" si="98"/>
        <v>0</v>
      </c>
      <c r="EU46" s="142">
        <f t="shared" si="98"/>
        <v>0</v>
      </c>
      <c r="EV46" s="142">
        <f t="shared" si="98"/>
        <v>0</v>
      </c>
      <c r="EW46" s="142">
        <f t="shared" si="98"/>
        <v>0</v>
      </c>
      <c r="EX46" s="142">
        <f t="shared" si="98"/>
        <v>0</v>
      </c>
      <c r="EY46" s="142">
        <f t="shared" si="98"/>
        <v>0</v>
      </c>
      <c r="EZ46" s="144">
        <f t="shared" si="86"/>
        <v>0</v>
      </c>
      <c r="FA46" s="141">
        <f>IF(AND($M$3&gt;SUM(Q47:$Q$132),$G$3&lt;SUM(Q46:$Q$132)),$G$3-SUM(Q47:$Q$132),0)</f>
        <v>0</v>
      </c>
      <c r="FB46" s="120">
        <v>87</v>
      </c>
      <c r="FC46" s="145">
        <f>BR6</f>
        <v>0</v>
      </c>
      <c r="FD46" s="145">
        <f>BR133</f>
        <v>0</v>
      </c>
      <c r="FE46" s="141" t="str">
        <f t="shared" si="15"/>
        <v>x</v>
      </c>
    </row>
    <row r="47" spans="1:161" s="141" customFormat="1" ht="24.75" customHeight="1">
      <c r="A47" s="121"/>
      <c r="B47" s="121"/>
      <c r="C47" s="122"/>
      <c r="D47" s="123"/>
      <c r="E47" s="123"/>
      <c r="F47" s="124"/>
      <c r="G47" s="125">
        <f t="shared" si="2"/>
      </c>
      <c r="H47" s="126"/>
      <c r="I47" s="127">
        <f t="shared" si="23"/>
      </c>
      <c r="J47" s="128"/>
      <c r="K47" s="129"/>
      <c r="L47" s="130">
        <f t="shared" si="20"/>
      </c>
      <c r="M47" s="131"/>
      <c r="N47" s="130">
        <f t="shared" si="3"/>
      </c>
      <c r="O47" s="132"/>
      <c r="P47" s="133"/>
      <c r="Q47" s="134">
        <f t="shared" si="4"/>
      </c>
      <c r="R47" s="135">
        <f>IF(AND(E47=1,C47&gt;0),(D47-($B$4-C47)),IF(AND(E47&gt;0,E47=2),(D47-($B$4-C47))*'A - Condition &amp; Criticality'!$E$6,IF(AND(E47&gt;0,E47=3),(D47-($B$4-C47))*'A - Condition &amp; Criticality'!$E$7,IF(AND(E47&gt;0,E47=4),(D47-($B$4-C47))*'A - Condition &amp; Criticality'!$E$8,IF(AND(E47&gt;0,E47=5),(D47-($B$4-C47))*'A - Condition &amp; Criticality'!$E$9,IF(AND(E47&gt;0,E47=6),(D47-($B$4-C47))*'A - Condition &amp; Criticality'!$E$10,IF(AND(E47&gt;0,E47=7),(D47-($B$4-C47))*'A - Condition &amp; Criticality'!$E$11,0)))))))</f>
        <v>0</v>
      </c>
      <c r="S47" s="135">
        <f>IF(AND(E47&gt;0,E47=8),(D47-($B$4-C47))*'A - Condition &amp; Criticality'!$E$12,IF(AND(E47&gt;0,E47=9),(D47-($B$4-C47))*'A - Condition &amp; Criticality'!$E$13,IF(E47=10,0,0)))</f>
        <v>0</v>
      </c>
      <c r="T47" s="136">
        <f t="shared" si="80"/>
      </c>
      <c r="U47" s="137">
        <f t="shared" si="81"/>
        <v>0</v>
      </c>
      <c r="V47" s="138">
        <f t="shared" si="82"/>
        <v>0</v>
      </c>
      <c r="W47" s="138">
        <f t="shared" si="83"/>
        <v>0</v>
      </c>
      <c r="X47" s="139">
        <f>IF($M$3&gt;=SUM(AD47:$AD$132),0,IF(Y47&gt;=AD47,0,-PMT(AE47/12,(AB47)*12,0,(AD47-Y47))/$H$1))</f>
        <v>0</v>
      </c>
      <c r="Y47" s="138" t="e">
        <f>IF(Y48&gt;AD48,(-FV(AE47,(AB47-AB48),0,(Y48-AD48)))+-FV(AE47/12,(AB47-AB48)*12,SUM($X48:X$132)*$H$1),-FV(AE47/12,(AB47-AB48)*12,SUM(X48:$X$132)*$H$1,AC47))</f>
        <v>#N/A</v>
      </c>
      <c r="Z47" s="138" t="e">
        <f>IF(AND(AD47&gt;0,SUM($AD$8:AD46)=0,Y46&gt;0),Y46,0)</f>
        <v>#N/A</v>
      </c>
      <c r="AA47" s="140" t="b">
        <f>IF(AND(X47&gt;0,SUM($X$8:X46)=0),AB47)</f>
        <v>0</v>
      </c>
      <c r="AB47" s="141">
        <f t="shared" si="9"/>
        <v>0</v>
      </c>
      <c r="AC47" s="141">
        <f>IF(AND($M$3&gt;SUM(AD48:$AD$132),$M$3&lt;SUM(AD47:$AD$132)),$M$3-SUM(AD48:$AD$132),0)</f>
        <v>0</v>
      </c>
      <c r="AD47" s="142">
        <f t="shared" si="10"/>
        <v>0</v>
      </c>
      <c r="AE47" s="143" t="e">
        <f t="shared" si="11"/>
        <v>#N/A</v>
      </c>
      <c r="AF47" s="142">
        <f aca="true" t="shared" si="99" ref="AF47:CQ47">IF(AND(NOT(AF$6=AG$6),$T47=AF$6),$V47,0)</f>
        <v>0</v>
      </c>
      <c r="AG47" s="142">
        <f t="shared" si="99"/>
        <v>0</v>
      </c>
      <c r="AH47" s="142">
        <f t="shared" si="99"/>
        <v>0</v>
      </c>
      <c r="AI47" s="142">
        <f t="shared" si="99"/>
        <v>0</v>
      </c>
      <c r="AJ47" s="142">
        <f t="shared" si="99"/>
        <v>0</v>
      </c>
      <c r="AK47" s="142">
        <f t="shared" si="99"/>
        <v>0</v>
      </c>
      <c r="AL47" s="142">
        <f t="shared" si="99"/>
        <v>0</v>
      </c>
      <c r="AM47" s="142">
        <f t="shared" si="99"/>
        <v>0</v>
      </c>
      <c r="AN47" s="142">
        <f t="shared" si="99"/>
        <v>0</v>
      </c>
      <c r="AO47" s="142">
        <f t="shared" si="99"/>
        <v>0</v>
      </c>
      <c r="AP47" s="142">
        <f t="shared" si="99"/>
        <v>0</v>
      </c>
      <c r="AQ47" s="142">
        <f t="shared" si="99"/>
        <v>0</v>
      </c>
      <c r="AR47" s="142">
        <f t="shared" si="99"/>
        <v>0</v>
      </c>
      <c r="AS47" s="142">
        <f t="shared" si="99"/>
        <v>0</v>
      </c>
      <c r="AT47" s="142">
        <f t="shared" si="99"/>
        <v>0</v>
      </c>
      <c r="AU47" s="142">
        <f t="shared" si="99"/>
        <v>0</v>
      </c>
      <c r="AV47" s="142">
        <f t="shared" si="99"/>
        <v>0</v>
      </c>
      <c r="AW47" s="142">
        <f t="shared" si="99"/>
        <v>0</v>
      </c>
      <c r="AX47" s="142">
        <f t="shared" si="99"/>
        <v>0</v>
      </c>
      <c r="AY47" s="142">
        <f t="shared" si="99"/>
        <v>0</v>
      </c>
      <c r="AZ47" s="142">
        <f t="shared" si="99"/>
        <v>0</v>
      </c>
      <c r="BA47" s="142">
        <f t="shared" si="99"/>
        <v>0</v>
      </c>
      <c r="BB47" s="142">
        <f t="shared" si="99"/>
        <v>0</v>
      </c>
      <c r="BC47" s="142">
        <f t="shared" si="99"/>
        <v>0</v>
      </c>
      <c r="BD47" s="142">
        <f t="shared" si="99"/>
        <v>0</v>
      </c>
      <c r="BE47" s="142">
        <f t="shared" si="99"/>
        <v>0</v>
      </c>
      <c r="BF47" s="142">
        <f t="shared" si="99"/>
        <v>0</v>
      </c>
      <c r="BG47" s="142">
        <f t="shared" si="99"/>
        <v>0</v>
      </c>
      <c r="BH47" s="142">
        <f t="shared" si="99"/>
        <v>0</v>
      </c>
      <c r="BI47" s="142">
        <f t="shared" si="99"/>
        <v>0</v>
      </c>
      <c r="BJ47" s="142">
        <f t="shared" si="99"/>
        <v>0</v>
      </c>
      <c r="BK47" s="142">
        <f t="shared" si="99"/>
        <v>0</v>
      </c>
      <c r="BL47" s="142">
        <f t="shared" si="99"/>
        <v>0</v>
      </c>
      <c r="BM47" s="142">
        <f t="shared" si="99"/>
        <v>0</v>
      </c>
      <c r="BN47" s="142">
        <f t="shared" si="99"/>
        <v>0</v>
      </c>
      <c r="BO47" s="142">
        <f t="shared" si="99"/>
        <v>0</v>
      </c>
      <c r="BP47" s="142">
        <f t="shared" si="99"/>
        <v>0</v>
      </c>
      <c r="BQ47" s="142">
        <f t="shared" si="99"/>
        <v>0</v>
      </c>
      <c r="BR47" s="142">
        <f t="shared" si="99"/>
        <v>0</v>
      </c>
      <c r="BS47" s="142">
        <f t="shared" si="99"/>
        <v>0</v>
      </c>
      <c r="BT47" s="142">
        <f t="shared" si="99"/>
        <v>0</v>
      </c>
      <c r="BU47" s="142">
        <f t="shared" si="99"/>
        <v>0</v>
      </c>
      <c r="BV47" s="142">
        <f t="shared" si="99"/>
        <v>0</v>
      </c>
      <c r="BW47" s="142">
        <f t="shared" si="99"/>
        <v>0</v>
      </c>
      <c r="BX47" s="142">
        <f t="shared" si="99"/>
        <v>0</v>
      </c>
      <c r="BY47" s="142">
        <f t="shared" si="99"/>
        <v>0</v>
      </c>
      <c r="BZ47" s="142">
        <f t="shared" si="99"/>
        <v>0</v>
      </c>
      <c r="CA47" s="142">
        <f t="shared" si="99"/>
        <v>0</v>
      </c>
      <c r="CB47" s="142">
        <f t="shared" si="99"/>
        <v>0</v>
      </c>
      <c r="CC47" s="142">
        <f t="shared" si="99"/>
        <v>0</v>
      </c>
      <c r="CD47" s="142">
        <f t="shared" si="99"/>
        <v>0</v>
      </c>
      <c r="CE47" s="142">
        <f t="shared" si="99"/>
        <v>0</v>
      </c>
      <c r="CF47" s="142">
        <f t="shared" si="99"/>
        <v>0</v>
      </c>
      <c r="CG47" s="142">
        <f t="shared" si="99"/>
        <v>0</v>
      </c>
      <c r="CH47" s="142">
        <f t="shared" si="99"/>
        <v>0</v>
      </c>
      <c r="CI47" s="142">
        <f t="shared" si="99"/>
        <v>0</v>
      </c>
      <c r="CJ47" s="142">
        <f t="shared" si="99"/>
        <v>0</v>
      </c>
      <c r="CK47" s="142">
        <f t="shared" si="99"/>
        <v>0</v>
      </c>
      <c r="CL47" s="142">
        <f t="shared" si="99"/>
        <v>0</v>
      </c>
      <c r="CM47" s="142">
        <f t="shared" si="99"/>
        <v>0</v>
      </c>
      <c r="CN47" s="142">
        <f t="shared" si="99"/>
        <v>0</v>
      </c>
      <c r="CO47" s="142">
        <f t="shared" si="99"/>
        <v>0</v>
      </c>
      <c r="CP47" s="142">
        <f t="shared" si="99"/>
        <v>0</v>
      </c>
      <c r="CQ47" s="142">
        <f t="shared" si="99"/>
        <v>0</v>
      </c>
      <c r="CR47" s="142">
        <f aca="true" t="shared" si="100" ref="CR47:EY47">IF(AND(NOT(CR$6=CS$6),$T47=CR$6),$V47,0)</f>
        <v>0</v>
      </c>
      <c r="CS47" s="142">
        <f t="shared" si="100"/>
        <v>0</v>
      </c>
      <c r="CT47" s="142">
        <f t="shared" si="100"/>
        <v>0</v>
      </c>
      <c r="CU47" s="142">
        <f t="shared" si="100"/>
        <v>0</v>
      </c>
      <c r="CV47" s="142">
        <f t="shared" si="100"/>
        <v>0</v>
      </c>
      <c r="CW47" s="142">
        <f t="shared" si="100"/>
        <v>0</v>
      </c>
      <c r="CX47" s="142">
        <f t="shared" si="100"/>
        <v>0</v>
      </c>
      <c r="CY47" s="142">
        <f t="shared" si="100"/>
        <v>0</v>
      </c>
      <c r="CZ47" s="142">
        <f t="shared" si="100"/>
        <v>0</v>
      </c>
      <c r="DA47" s="142">
        <f t="shared" si="100"/>
        <v>0</v>
      </c>
      <c r="DB47" s="142">
        <f t="shared" si="100"/>
        <v>0</v>
      </c>
      <c r="DC47" s="142">
        <f t="shared" si="100"/>
        <v>0</v>
      </c>
      <c r="DD47" s="142">
        <f t="shared" si="100"/>
        <v>0</v>
      </c>
      <c r="DE47" s="142">
        <f t="shared" si="100"/>
        <v>0</v>
      </c>
      <c r="DF47" s="142">
        <f t="shared" si="100"/>
        <v>0</v>
      </c>
      <c r="DG47" s="142">
        <f t="shared" si="100"/>
        <v>0</v>
      </c>
      <c r="DH47" s="142">
        <f t="shared" si="100"/>
        <v>0</v>
      </c>
      <c r="DI47" s="142">
        <f t="shared" si="100"/>
        <v>0</v>
      </c>
      <c r="DJ47" s="142">
        <f t="shared" si="100"/>
        <v>0</v>
      </c>
      <c r="DK47" s="142">
        <f t="shared" si="100"/>
        <v>0</v>
      </c>
      <c r="DL47" s="142">
        <f t="shared" si="100"/>
        <v>0</v>
      </c>
      <c r="DM47" s="142">
        <f t="shared" si="100"/>
        <v>0</v>
      </c>
      <c r="DN47" s="142">
        <f t="shared" si="100"/>
        <v>0</v>
      </c>
      <c r="DO47" s="142">
        <f t="shared" si="100"/>
        <v>0</v>
      </c>
      <c r="DP47" s="142">
        <f t="shared" si="100"/>
        <v>0</v>
      </c>
      <c r="DQ47" s="142">
        <f t="shared" si="100"/>
        <v>0</v>
      </c>
      <c r="DR47" s="142">
        <f t="shared" si="100"/>
        <v>0</v>
      </c>
      <c r="DS47" s="142">
        <f t="shared" si="100"/>
        <v>0</v>
      </c>
      <c r="DT47" s="142">
        <f t="shared" si="100"/>
        <v>0</v>
      </c>
      <c r="DU47" s="142">
        <f t="shared" si="100"/>
        <v>0</v>
      </c>
      <c r="DV47" s="142">
        <f t="shared" si="100"/>
        <v>0</v>
      </c>
      <c r="DW47" s="142">
        <f t="shared" si="100"/>
        <v>0</v>
      </c>
      <c r="DX47" s="142">
        <f t="shared" si="100"/>
        <v>0</v>
      </c>
      <c r="DY47" s="142">
        <f t="shared" si="100"/>
        <v>0</v>
      </c>
      <c r="DZ47" s="142">
        <f t="shared" si="100"/>
        <v>0</v>
      </c>
      <c r="EA47" s="142">
        <f t="shared" si="100"/>
        <v>0</v>
      </c>
      <c r="EB47" s="142">
        <f t="shared" si="100"/>
        <v>0</v>
      </c>
      <c r="EC47" s="142">
        <f t="shared" si="100"/>
        <v>0</v>
      </c>
      <c r="ED47" s="142">
        <f t="shared" si="100"/>
        <v>0</v>
      </c>
      <c r="EE47" s="142">
        <f t="shared" si="100"/>
        <v>0</v>
      </c>
      <c r="EF47" s="142">
        <f t="shared" si="100"/>
        <v>0</v>
      </c>
      <c r="EG47" s="142">
        <f t="shared" si="100"/>
        <v>0</v>
      </c>
      <c r="EH47" s="142">
        <f t="shared" si="100"/>
        <v>0</v>
      </c>
      <c r="EI47" s="142">
        <f t="shared" si="100"/>
        <v>0</v>
      </c>
      <c r="EJ47" s="142">
        <f t="shared" si="100"/>
        <v>0</v>
      </c>
      <c r="EK47" s="142">
        <f t="shared" si="100"/>
        <v>0</v>
      </c>
      <c r="EL47" s="142">
        <f t="shared" si="100"/>
        <v>0</v>
      </c>
      <c r="EM47" s="142">
        <f t="shared" si="100"/>
        <v>0</v>
      </c>
      <c r="EN47" s="142">
        <f t="shared" si="100"/>
        <v>0</v>
      </c>
      <c r="EO47" s="142">
        <f t="shared" si="100"/>
        <v>0</v>
      </c>
      <c r="EP47" s="142">
        <f t="shared" si="100"/>
        <v>0</v>
      </c>
      <c r="EQ47" s="142">
        <f t="shared" si="100"/>
        <v>0</v>
      </c>
      <c r="ER47" s="142">
        <f t="shared" si="100"/>
        <v>0</v>
      </c>
      <c r="ES47" s="142">
        <f t="shared" si="100"/>
        <v>0</v>
      </c>
      <c r="ET47" s="142">
        <f t="shared" si="100"/>
        <v>0</v>
      </c>
      <c r="EU47" s="142">
        <f t="shared" si="100"/>
        <v>0</v>
      </c>
      <c r="EV47" s="142">
        <f t="shared" si="100"/>
        <v>0</v>
      </c>
      <c r="EW47" s="142">
        <f t="shared" si="100"/>
        <v>0</v>
      </c>
      <c r="EX47" s="142">
        <f t="shared" si="100"/>
        <v>0</v>
      </c>
      <c r="EY47" s="142">
        <f t="shared" si="100"/>
        <v>0</v>
      </c>
      <c r="EZ47" s="144">
        <f t="shared" si="86"/>
        <v>0</v>
      </c>
      <c r="FA47" s="141">
        <f>IF(AND($M$3&gt;SUM(Q48:$Q$132),$G$3&lt;SUM(Q47:$Q$132)),$G$3-SUM(Q48:$Q$132),0)</f>
        <v>0</v>
      </c>
      <c r="FB47" s="120">
        <v>86</v>
      </c>
      <c r="FC47" s="145">
        <f>BS6</f>
        <v>0</v>
      </c>
      <c r="FD47" s="145">
        <f>BS133</f>
        <v>0</v>
      </c>
      <c r="FE47" s="141" t="str">
        <f t="shared" si="15"/>
        <v>x</v>
      </c>
    </row>
    <row r="48" spans="1:161" s="141" customFormat="1" ht="24.75" customHeight="1">
      <c r="A48" s="121"/>
      <c r="B48" s="121"/>
      <c r="C48" s="122"/>
      <c r="D48" s="123"/>
      <c r="E48" s="123"/>
      <c r="F48" s="124"/>
      <c r="G48" s="125">
        <f t="shared" si="2"/>
      </c>
      <c r="H48" s="126"/>
      <c r="I48" s="127">
        <f t="shared" si="23"/>
      </c>
      <c r="J48" s="128"/>
      <c r="K48" s="129"/>
      <c r="L48" s="130">
        <f t="shared" si="20"/>
      </c>
      <c r="M48" s="131"/>
      <c r="N48" s="130">
        <f t="shared" si="3"/>
      </c>
      <c r="O48" s="132"/>
      <c r="P48" s="133"/>
      <c r="Q48" s="134">
        <f t="shared" si="4"/>
      </c>
      <c r="R48" s="135">
        <f>IF(AND(E48=1,C48&gt;0),(D48-($B$4-C48)),IF(AND(E48&gt;0,E48=2),(D48-($B$4-C48))*'A - Condition &amp; Criticality'!$E$6,IF(AND(E48&gt;0,E48=3),(D48-($B$4-C48))*'A - Condition &amp; Criticality'!$E$7,IF(AND(E48&gt;0,E48=4),(D48-($B$4-C48))*'A - Condition &amp; Criticality'!$E$8,IF(AND(E48&gt;0,E48=5),(D48-($B$4-C48))*'A - Condition &amp; Criticality'!$E$9,IF(AND(E48&gt;0,E48=6),(D48-($B$4-C48))*'A - Condition &amp; Criticality'!$E$10,IF(AND(E48&gt;0,E48=7),(D48-($B$4-C48))*'A - Condition &amp; Criticality'!$E$11,0)))))))</f>
        <v>0</v>
      </c>
      <c r="S48" s="135">
        <f>IF(AND(E48&gt;0,E48=8),(D48-($B$4-C48))*'A - Condition &amp; Criticality'!$E$12,IF(AND(E48&gt;0,E48=9),(D48-($B$4-C48))*'A - Condition &amp; Criticality'!$E$13,IF(E48=10,0,0)))</f>
        <v>0</v>
      </c>
      <c r="T48" s="136">
        <f t="shared" si="80"/>
      </c>
      <c r="U48" s="137">
        <f t="shared" si="81"/>
        <v>0</v>
      </c>
      <c r="V48" s="138">
        <f t="shared" si="82"/>
        <v>0</v>
      </c>
      <c r="W48" s="138">
        <f t="shared" si="83"/>
        <v>0</v>
      </c>
      <c r="X48" s="139">
        <f>IF($M$3&gt;=SUM(AD48:$AD$132),0,IF(Y48&gt;=AD48,0,-PMT(AE48/12,(AB48)*12,0,(AD48-Y48))/$H$1))</f>
        <v>0</v>
      </c>
      <c r="Y48" s="138" t="e">
        <f>IF(Y49&gt;AD49,(-FV(AE48,(AB48-AB49),0,(Y49-AD49)))+-FV(AE48/12,(AB48-AB49)*12,SUM($X49:X$132)*$H$1),-FV(AE48/12,(AB48-AB49)*12,SUM(X49:$X$132)*$H$1,AC48))</f>
        <v>#N/A</v>
      </c>
      <c r="Z48" s="138" t="e">
        <f>IF(AND(AD48&gt;0,SUM($AD$8:AD47)=0,Y47&gt;0),Y47,0)</f>
        <v>#N/A</v>
      </c>
      <c r="AA48" s="140" t="b">
        <f>IF(AND(X48&gt;0,SUM($X$8:X47)=0),AB48)</f>
        <v>0</v>
      </c>
      <c r="AB48" s="141">
        <f t="shared" si="9"/>
        <v>0</v>
      </c>
      <c r="AC48" s="141">
        <f>IF(AND($M$3&gt;SUM(AD49:$AD$132),$M$3&lt;SUM(AD48:$AD$132)),$M$3-SUM(AD49:$AD$132),0)</f>
        <v>0</v>
      </c>
      <c r="AD48" s="142">
        <f t="shared" si="10"/>
        <v>0</v>
      </c>
      <c r="AE48" s="143" t="e">
        <f t="shared" si="11"/>
        <v>#N/A</v>
      </c>
      <c r="AF48" s="142">
        <f aca="true" t="shared" si="101" ref="AF48:CQ48">IF(AND(NOT(AF$6=AG$6),$T48=AF$6),$V48,0)</f>
        <v>0</v>
      </c>
      <c r="AG48" s="142">
        <f t="shared" si="101"/>
        <v>0</v>
      </c>
      <c r="AH48" s="142">
        <f t="shared" si="101"/>
        <v>0</v>
      </c>
      <c r="AI48" s="142">
        <f t="shared" si="101"/>
        <v>0</v>
      </c>
      <c r="AJ48" s="142">
        <f t="shared" si="101"/>
        <v>0</v>
      </c>
      <c r="AK48" s="142">
        <f t="shared" si="101"/>
        <v>0</v>
      </c>
      <c r="AL48" s="142">
        <f t="shared" si="101"/>
        <v>0</v>
      </c>
      <c r="AM48" s="142">
        <f t="shared" si="101"/>
        <v>0</v>
      </c>
      <c r="AN48" s="142">
        <f t="shared" si="101"/>
        <v>0</v>
      </c>
      <c r="AO48" s="142">
        <f t="shared" si="101"/>
        <v>0</v>
      </c>
      <c r="AP48" s="142">
        <f t="shared" si="101"/>
        <v>0</v>
      </c>
      <c r="AQ48" s="142">
        <f t="shared" si="101"/>
        <v>0</v>
      </c>
      <c r="AR48" s="142">
        <f t="shared" si="101"/>
        <v>0</v>
      </c>
      <c r="AS48" s="142">
        <f t="shared" si="101"/>
        <v>0</v>
      </c>
      <c r="AT48" s="142">
        <f t="shared" si="101"/>
        <v>0</v>
      </c>
      <c r="AU48" s="142">
        <f t="shared" si="101"/>
        <v>0</v>
      </c>
      <c r="AV48" s="142">
        <f t="shared" si="101"/>
        <v>0</v>
      </c>
      <c r="AW48" s="142">
        <f t="shared" si="101"/>
        <v>0</v>
      </c>
      <c r="AX48" s="142">
        <f t="shared" si="101"/>
        <v>0</v>
      </c>
      <c r="AY48" s="142">
        <f t="shared" si="101"/>
        <v>0</v>
      </c>
      <c r="AZ48" s="142">
        <f t="shared" si="101"/>
        <v>0</v>
      </c>
      <c r="BA48" s="142">
        <f t="shared" si="101"/>
        <v>0</v>
      </c>
      <c r="BB48" s="142">
        <f t="shared" si="101"/>
        <v>0</v>
      </c>
      <c r="BC48" s="142">
        <f t="shared" si="101"/>
        <v>0</v>
      </c>
      <c r="BD48" s="142">
        <f t="shared" si="101"/>
        <v>0</v>
      </c>
      <c r="BE48" s="142">
        <f t="shared" si="101"/>
        <v>0</v>
      </c>
      <c r="BF48" s="142">
        <f t="shared" si="101"/>
        <v>0</v>
      </c>
      <c r="BG48" s="142">
        <f t="shared" si="101"/>
        <v>0</v>
      </c>
      <c r="BH48" s="142">
        <f t="shared" si="101"/>
        <v>0</v>
      </c>
      <c r="BI48" s="142">
        <f t="shared" si="101"/>
        <v>0</v>
      </c>
      <c r="BJ48" s="142">
        <f t="shared" si="101"/>
        <v>0</v>
      </c>
      <c r="BK48" s="142">
        <f t="shared" si="101"/>
        <v>0</v>
      </c>
      <c r="BL48" s="142">
        <f t="shared" si="101"/>
        <v>0</v>
      </c>
      <c r="BM48" s="142">
        <f t="shared" si="101"/>
        <v>0</v>
      </c>
      <c r="BN48" s="142">
        <f t="shared" si="101"/>
        <v>0</v>
      </c>
      <c r="BO48" s="142">
        <f t="shared" si="101"/>
        <v>0</v>
      </c>
      <c r="BP48" s="142">
        <f t="shared" si="101"/>
        <v>0</v>
      </c>
      <c r="BQ48" s="142">
        <f t="shared" si="101"/>
        <v>0</v>
      </c>
      <c r="BR48" s="142">
        <f t="shared" si="101"/>
        <v>0</v>
      </c>
      <c r="BS48" s="142">
        <f t="shared" si="101"/>
        <v>0</v>
      </c>
      <c r="BT48" s="142">
        <f t="shared" si="101"/>
        <v>0</v>
      </c>
      <c r="BU48" s="142">
        <f t="shared" si="101"/>
        <v>0</v>
      </c>
      <c r="BV48" s="142">
        <f t="shared" si="101"/>
        <v>0</v>
      </c>
      <c r="BW48" s="142">
        <f t="shared" si="101"/>
        <v>0</v>
      </c>
      <c r="BX48" s="142">
        <f t="shared" si="101"/>
        <v>0</v>
      </c>
      <c r="BY48" s="142">
        <f t="shared" si="101"/>
        <v>0</v>
      </c>
      <c r="BZ48" s="142">
        <f t="shared" si="101"/>
        <v>0</v>
      </c>
      <c r="CA48" s="142">
        <f t="shared" si="101"/>
        <v>0</v>
      </c>
      <c r="CB48" s="142">
        <f t="shared" si="101"/>
        <v>0</v>
      </c>
      <c r="CC48" s="142">
        <f t="shared" si="101"/>
        <v>0</v>
      </c>
      <c r="CD48" s="142">
        <f t="shared" si="101"/>
        <v>0</v>
      </c>
      <c r="CE48" s="142">
        <f t="shared" si="101"/>
        <v>0</v>
      </c>
      <c r="CF48" s="142">
        <f t="shared" si="101"/>
        <v>0</v>
      </c>
      <c r="CG48" s="142">
        <f t="shared" si="101"/>
        <v>0</v>
      </c>
      <c r="CH48" s="142">
        <f t="shared" si="101"/>
        <v>0</v>
      </c>
      <c r="CI48" s="142">
        <f t="shared" si="101"/>
        <v>0</v>
      </c>
      <c r="CJ48" s="142">
        <f t="shared" si="101"/>
        <v>0</v>
      </c>
      <c r="CK48" s="142">
        <f t="shared" si="101"/>
        <v>0</v>
      </c>
      <c r="CL48" s="142">
        <f t="shared" si="101"/>
        <v>0</v>
      </c>
      <c r="CM48" s="142">
        <f t="shared" si="101"/>
        <v>0</v>
      </c>
      <c r="CN48" s="142">
        <f t="shared" si="101"/>
        <v>0</v>
      </c>
      <c r="CO48" s="142">
        <f t="shared" si="101"/>
        <v>0</v>
      </c>
      <c r="CP48" s="142">
        <f t="shared" si="101"/>
        <v>0</v>
      </c>
      <c r="CQ48" s="142">
        <f t="shared" si="101"/>
        <v>0</v>
      </c>
      <c r="CR48" s="142">
        <f aca="true" t="shared" si="102" ref="CR48:EY48">IF(AND(NOT(CR$6=CS$6),$T48=CR$6),$V48,0)</f>
        <v>0</v>
      </c>
      <c r="CS48" s="142">
        <f t="shared" si="102"/>
        <v>0</v>
      </c>
      <c r="CT48" s="142">
        <f t="shared" si="102"/>
        <v>0</v>
      </c>
      <c r="CU48" s="142">
        <f t="shared" si="102"/>
        <v>0</v>
      </c>
      <c r="CV48" s="142">
        <f t="shared" si="102"/>
        <v>0</v>
      </c>
      <c r="CW48" s="142">
        <f t="shared" si="102"/>
        <v>0</v>
      </c>
      <c r="CX48" s="142">
        <f t="shared" si="102"/>
        <v>0</v>
      </c>
      <c r="CY48" s="142">
        <f t="shared" si="102"/>
        <v>0</v>
      </c>
      <c r="CZ48" s="142">
        <f t="shared" si="102"/>
        <v>0</v>
      </c>
      <c r="DA48" s="142">
        <f t="shared" si="102"/>
        <v>0</v>
      </c>
      <c r="DB48" s="142">
        <f t="shared" si="102"/>
        <v>0</v>
      </c>
      <c r="DC48" s="142">
        <f t="shared" si="102"/>
        <v>0</v>
      </c>
      <c r="DD48" s="142">
        <f t="shared" si="102"/>
        <v>0</v>
      </c>
      <c r="DE48" s="142">
        <f t="shared" si="102"/>
        <v>0</v>
      </c>
      <c r="DF48" s="142">
        <f t="shared" si="102"/>
        <v>0</v>
      </c>
      <c r="DG48" s="142">
        <f t="shared" si="102"/>
        <v>0</v>
      </c>
      <c r="DH48" s="142">
        <f t="shared" si="102"/>
        <v>0</v>
      </c>
      <c r="DI48" s="142">
        <f t="shared" si="102"/>
        <v>0</v>
      </c>
      <c r="DJ48" s="142">
        <f t="shared" si="102"/>
        <v>0</v>
      </c>
      <c r="DK48" s="142">
        <f t="shared" si="102"/>
        <v>0</v>
      </c>
      <c r="DL48" s="142">
        <f t="shared" si="102"/>
        <v>0</v>
      </c>
      <c r="DM48" s="142">
        <f t="shared" si="102"/>
        <v>0</v>
      </c>
      <c r="DN48" s="142">
        <f t="shared" si="102"/>
        <v>0</v>
      </c>
      <c r="DO48" s="142">
        <f t="shared" si="102"/>
        <v>0</v>
      </c>
      <c r="DP48" s="142">
        <f t="shared" si="102"/>
        <v>0</v>
      </c>
      <c r="DQ48" s="142">
        <f t="shared" si="102"/>
        <v>0</v>
      </c>
      <c r="DR48" s="142">
        <f t="shared" si="102"/>
        <v>0</v>
      </c>
      <c r="DS48" s="142">
        <f t="shared" si="102"/>
        <v>0</v>
      </c>
      <c r="DT48" s="142">
        <f t="shared" si="102"/>
        <v>0</v>
      </c>
      <c r="DU48" s="142">
        <f t="shared" si="102"/>
        <v>0</v>
      </c>
      <c r="DV48" s="142">
        <f t="shared" si="102"/>
        <v>0</v>
      </c>
      <c r="DW48" s="142">
        <f t="shared" si="102"/>
        <v>0</v>
      </c>
      <c r="DX48" s="142">
        <f t="shared" si="102"/>
        <v>0</v>
      </c>
      <c r="DY48" s="142">
        <f t="shared" si="102"/>
        <v>0</v>
      </c>
      <c r="DZ48" s="142">
        <f t="shared" si="102"/>
        <v>0</v>
      </c>
      <c r="EA48" s="142">
        <f t="shared" si="102"/>
        <v>0</v>
      </c>
      <c r="EB48" s="142">
        <f t="shared" si="102"/>
        <v>0</v>
      </c>
      <c r="EC48" s="142">
        <f t="shared" si="102"/>
        <v>0</v>
      </c>
      <c r="ED48" s="142">
        <f t="shared" si="102"/>
        <v>0</v>
      </c>
      <c r="EE48" s="142">
        <f t="shared" si="102"/>
        <v>0</v>
      </c>
      <c r="EF48" s="142">
        <f t="shared" si="102"/>
        <v>0</v>
      </c>
      <c r="EG48" s="142">
        <f t="shared" si="102"/>
        <v>0</v>
      </c>
      <c r="EH48" s="142">
        <f t="shared" si="102"/>
        <v>0</v>
      </c>
      <c r="EI48" s="142">
        <f t="shared" si="102"/>
        <v>0</v>
      </c>
      <c r="EJ48" s="142">
        <f t="shared" si="102"/>
        <v>0</v>
      </c>
      <c r="EK48" s="142">
        <f t="shared" si="102"/>
        <v>0</v>
      </c>
      <c r="EL48" s="142">
        <f t="shared" si="102"/>
        <v>0</v>
      </c>
      <c r="EM48" s="142">
        <f t="shared" si="102"/>
        <v>0</v>
      </c>
      <c r="EN48" s="142">
        <f t="shared" si="102"/>
        <v>0</v>
      </c>
      <c r="EO48" s="142">
        <f t="shared" si="102"/>
        <v>0</v>
      </c>
      <c r="EP48" s="142">
        <f t="shared" si="102"/>
        <v>0</v>
      </c>
      <c r="EQ48" s="142">
        <f t="shared" si="102"/>
        <v>0</v>
      </c>
      <c r="ER48" s="142">
        <f t="shared" si="102"/>
        <v>0</v>
      </c>
      <c r="ES48" s="142">
        <f t="shared" si="102"/>
        <v>0</v>
      </c>
      <c r="ET48" s="142">
        <f t="shared" si="102"/>
        <v>0</v>
      </c>
      <c r="EU48" s="142">
        <f t="shared" si="102"/>
        <v>0</v>
      </c>
      <c r="EV48" s="142">
        <f t="shared" si="102"/>
        <v>0</v>
      </c>
      <c r="EW48" s="142">
        <f t="shared" si="102"/>
        <v>0</v>
      </c>
      <c r="EX48" s="142">
        <f t="shared" si="102"/>
        <v>0</v>
      </c>
      <c r="EY48" s="142">
        <f t="shared" si="102"/>
        <v>0</v>
      </c>
      <c r="EZ48" s="144">
        <f t="shared" si="86"/>
        <v>0</v>
      </c>
      <c r="FA48" s="141">
        <f>IF(AND($M$3&gt;SUM(Q49:$Q$132),$G$3&lt;SUM(Q48:$Q$132)),$G$3-SUM(Q49:$Q$132),0)</f>
        <v>0</v>
      </c>
      <c r="FB48" s="120">
        <v>85</v>
      </c>
      <c r="FC48" s="145">
        <f>BT6</f>
        <v>0</v>
      </c>
      <c r="FD48" s="145">
        <f>BT133</f>
        <v>0</v>
      </c>
      <c r="FE48" s="141" t="str">
        <f t="shared" si="15"/>
        <v>x</v>
      </c>
    </row>
    <row r="49" spans="1:161" s="141" customFormat="1" ht="24.75" customHeight="1">
      <c r="A49" s="121"/>
      <c r="B49" s="121"/>
      <c r="C49" s="122"/>
      <c r="D49" s="123"/>
      <c r="E49" s="123"/>
      <c r="F49" s="124"/>
      <c r="G49" s="125">
        <f t="shared" si="2"/>
      </c>
      <c r="H49" s="126"/>
      <c r="I49" s="127">
        <f t="shared" si="23"/>
      </c>
      <c r="J49" s="128"/>
      <c r="K49" s="129"/>
      <c r="L49" s="130">
        <f t="shared" si="20"/>
      </c>
      <c r="M49" s="131"/>
      <c r="N49" s="130">
        <f t="shared" si="3"/>
      </c>
      <c r="O49" s="132"/>
      <c r="P49" s="133"/>
      <c r="Q49" s="134">
        <f t="shared" si="4"/>
      </c>
      <c r="R49" s="135">
        <f>IF(AND(E49=1,C49&gt;0),(D49-($B$4-C49)),IF(AND(E49&gt;0,E49=2),(D49-($B$4-C49))*'A - Condition &amp; Criticality'!$E$6,IF(AND(E49&gt;0,E49=3),(D49-($B$4-C49))*'A - Condition &amp; Criticality'!$E$7,IF(AND(E49&gt;0,E49=4),(D49-($B$4-C49))*'A - Condition &amp; Criticality'!$E$8,IF(AND(E49&gt;0,E49=5),(D49-($B$4-C49))*'A - Condition &amp; Criticality'!$E$9,IF(AND(E49&gt;0,E49=6),(D49-($B$4-C49))*'A - Condition &amp; Criticality'!$E$10,IF(AND(E49&gt;0,E49=7),(D49-($B$4-C49))*'A - Condition &amp; Criticality'!$E$11,0)))))))</f>
        <v>0</v>
      </c>
      <c r="S49" s="135">
        <f>IF(AND(E49&gt;0,E49=8),(D49-($B$4-C49))*'A - Condition &amp; Criticality'!$E$12,IF(AND(E49&gt;0,E49=9),(D49-($B$4-C49))*'A - Condition &amp; Criticality'!$E$13,IF(E49=10,0,0)))</f>
        <v>0</v>
      </c>
      <c r="T49" s="136">
        <f t="shared" si="80"/>
      </c>
      <c r="U49" s="137">
        <f t="shared" si="81"/>
        <v>0</v>
      </c>
      <c r="V49" s="138">
        <f t="shared" si="82"/>
        <v>0</v>
      </c>
      <c r="W49" s="138">
        <f t="shared" si="83"/>
        <v>0</v>
      </c>
      <c r="X49" s="139">
        <f>IF($M$3&gt;=SUM(AD49:$AD$132),0,IF(Y49&gt;=AD49,0,-PMT(AE49/12,(AB49)*12,0,(AD49-Y49))/$H$1))</f>
        <v>0</v>
      </c>
      <c r="Y49" s="138" t="e">
        <f>IF(Y50&gt;AD50,(-FV(AE49,(AB49-AB50),0,(Y50-AD50)))+-FV(AE49/12,(AB49-AB50)*12,SUM($X50:X$132)*$H$1),-FV(AE49/12,(AB49-AB50)*12,SUM(X50:$X$132)*$H$1,AC49))</f>
        <v>#N/A</v>
      </c>
      <c r="Z49" s="138" t="e">
        <f>IF(AND(AD49&gt;0,SUM($AD$8:AD48)=0,Y48&gt;0),Y48,0)</f>
        <v>#N/A</v>
      </c>
      <c r="AA49" s="140" t="b">
        <f>IF(AND(X49&gt;0,SUM($X$8:X48)=0),AB49)</f>
        <v>0</v>
      </c>
      <c r="AB49" s="141">
        <f t="shared" si="9"/>
        <v>0</v>
      </c>
      <c r="AC49" s="141">
        <f>IF(AND($M$3&gt;SUM(AD50:$AD$132),$M$3&lt;SUM(AD49:$AD$132)),$M$3-SUM(AD50:$AD$132),0)</f>
        <v>0</v>
      </c>
      <c r="AD49" s="142">
        <f t="shared" si="10"/>
        <v>0</v>
      </c>
      <c r="AE49" s="143" t="e">
        <f t="shared" si="11"/>
        <v>#N/A</v>
      </c>
      <c r="AF49" s="142">
        <f aca="true" t="shared" si="103" ref="AF49:CQ49">IF(AND(NOT(AF$6=AG$6),$T49=AF$6),$V49,0)</f>
        <v>0</v>
      </c>
      <c r="AG49" s="142">
        <f t="shared" si="103"/>
        <v>0</v>
      </c>
      <c r="AH49" s="142">
        <f t="shared" si="103"/>
        <v>0</v>
      </c>
      <c r="AI49" s="142">
        <f t="shared" si="103"/>
        <v>0</v>
      </c>
      <c r="AJ49" s="142">
        <f t="shared" si="103"/>
        <v>0</v>
      </c>
      <c r="AK49" s="142">
        <f t="shared" si="103"/>
        <v>0</v>
      </c>
      <c r="AL49" s="142">
        <f t="shared" si="103"/>
        <v>0</v>
      </c>
      <c r="AM49" s="142">
        <f t="shared" si="103"/>
        <v>0</v>
      </c>
      <c r="AN49" s="142">
        <f t="shared" si="103"/>
        <v>0</v>
      </c>
      <c r="AO49" s="142">
        <f t="shared" si="103"/>
        <v>0</v>
      </c>
      <c r="AP49" s="142">
        <f t="shared" si="103"/>
        <v>0</v>
      </c>
      <c r="AQ49" s="142">
        <f t="shared" si="103"/>
        <v>0</v>
      </c>
      <c r="AR49" s="142">
        <f t="shared" si="103"/>
        <v>0</v>
      </c>
      <c r="AS49" s="142">
        <f t="shared" si="103"/>
        <v>0</v>
      </c>
      <c r="AT49" s="142">
        <f t="shared" si="103"/>
        <v>0</v>
      </c>
      <c r="AU49" s="142">
        <f t="shared" si="103"/>
        <v>0</v>
      </c>
      <c r="AV49" s="142">
        <f t="shared" si="103"/>
        <v>0</v>
      </c>
      <c r="AW49" s="142">
        <f t="shared" si="103"/>
        <v>0</v>
      </c>
      <c r="AX49" s="142">
        <f t="shared" si="103"/>
        <v>0</v>
      </c>
      <c r="AY49" s="142">
        <f t="shared" si="103"/>
        <v>0</v>
      </c>
      <c r="AZ49" s="142">
        <f t="shared" si="103"/>
        <v>0</v>
      </c>
      <c r="BA49" s="142">
        <f t="shared" si="103"/>
        <v>0</v>
      </c>
      <c r="BB49" s="142">
        <f t="shared" si="103"/>
        <v>0</v>
      </c>
      <c r="BC49" s="142">
        <f t="shared" si="103"/>
        <v>0</v>
      </c>
      <c r="BD49" s="142">
        <f t="shared" si="103"/>
        <v>0</v>
      </c>
      <c r="BE49" s="142">
        <f t="shared" si="103"/>
        <v>0</v>
      </c>
      <c r="BF49" s="142">
        <f t="shared" si="103"/>
        <v>0</v>
      </c>
      <c r="BG49" s="142">
        <f t="shared" si="103"/>
        <v>0</v>
      </c>
      <c r="BH49" s="142">
        <f t="shared" si="103"/>
        <v>0</v>
      </c>
      <c r="BI49" s="142">
        <f t="shared" si="103"/>
        <v>0</v>
      </c>
      <c r="BJ49" s="142">
        <f t="shared" si="103"/>
        <v>0</v>
      </c>
      <c r="BK49" s="142">
        <f t="shared" si="103"/>
        <v>0</v>
      </c>
      <c r="BL49" s="142">
        <f t="shared" si="103"/>
        <v>0</v>
      </c>
      <c r="BM49" s="142">
        <f t="shared" si="103"/>
        <v>0</v>
      </c>
      <c r="BN49" s="142">
        <f t="shared" si="103"/>
        <v>0</v>
      </c>
      <c r="BO49" s="142">
        <f t="shared" si="103"/>
        <v>0</v>
      </c>
      <c r="BP49" s="142">
        <f t="shared" si="103"/>
        <v>0</v>
      </c>
      <c r="BQ49" s="142">
        <f t="shared" si="103"/>
        <v>0</v>
      </c>
      <c r="BR49" s="142">
        <f t="shared" si="103"/>
        <v>0</v>
      </c>
      <c r="BS49" s="142">
        <f t="shared" si="103"/>
        <v>0</v>
      </c>
      <c r="BT49" s="142">
        <f t="shared" si="103"/>
        <v>0</v>
      </c>
      <c r="BU49" s="142">
        <f t="shared" si="103"/>
        <v>0</v>
      </c>
      <c r="BV49" s="142">
        <f t="shared" si="103"/>
        <v>0</v>
      </c>
      <c r="BW49" s="142">
        <f t="shared" si="103"/>
        <v>0</v>
      </c>
      <c r="BX49" s="142">
        <f t="shared" si="103"/>
        <v>0</v>
      </c>
      <c r="BY49" s="142">
        <f t="shared" si="103"/>
        <v>0</v>
      </c>
      <c r="BZ49" s="142">
        <f t="shared" si="103"/>
        <v>0</v>
      </c>
      <c r="CA49" s="142">
        <f t="shared" si="103"/>
        <v>0</v>
      </c>
      <c r="CB49" s="142">
        <f t="shared" si="103"/>
        <v>0</v>
      </c>
      <c r="CC49" s="142">
        <f t="shared" si="103"/>
        <v>0</v>
      </c>
      <c r="CD49" s="142">
        <f t="shared" si="103"/>
        <v>0</v>
      </c>
      <c r="CE49" s="142">
        <f t="shared" si="103"/>
        <v>0</v>
      </c>
      <c r="CF49" s="142">
        <f t="shared" si="103"/>
        <v>0</v>
      </c>
      <c r="CG49" s="142">
        <f t="shared" si="103"/>
        <v>0</v>
      </c>
      <c r="CH49" s="142">
        <f t="shared" si="103"/>
        <v>0</v>
      </c>
      <c r="CI49" s="142">
        <f t="shared" si="103"/>
        <v>0</v>
      </c>
      <c r="CJ49" s="142">
        <f t="shared" si="103"/>
        <v>0</v>
      </c>
      <c r="CK49" s="142">
        <f t="shared" si="103"/>
        <v>0</v>
      </c>
      <c r="CL49" s="142">
        <f t="shared" si="103"/>
        <v>0</v>
      </c>
      <c r="CM49" s="142">
        <f t="shared" si="103"/>
        <v>0</v>
      </c>
      <c r="CN49" s="142">
        <f t="shared" si="103"/>
        <v>0</v>
      </c>
      <c r="CO49" s="142">
        <f t="shared" si="103"/>
        <v>0</v>
      </c>
      <c r="CP49" s="142">
        <f t="shared" si="103"/>
        <v>0</v>
      </c>
      <c r="CQ49" s="142">
        <f t="shared" si="103"/>
        <v>0</v>
      </c>
      <c r="CR49" s="142">
        <f aca="true" t="shared" si="104" ref="CR49:EY49">IF(AND(NOT(CR$6=CS$6),$T49=CR$6),$V49,0)</f>
        <v>0</v>
      </c>
      <c r="CS49" s="142">
        <f t="shared" si="104"/>
        <v>0</v>
      </c>
      <c r="CT49" s="142">
        <f t="shared" si="104"/>
        <v>0</v>
      </c>
      <c r="CU49" s="142">
        <f t="shared" si="104"/>
        <v>0</v>
      </c>
      <c r="CV49" s="142">
        <f t="shared" si="104"/>
        <v>0</v>
      </c>
      <c r="CW49" s="142">
        <f t="shared" si="104"/>
        <v>0</v>
      </c>
      <c r="CX49" s="142">
        <f t="shared" si="104"/>
        <v>0</v>
      </c>
      <c r="CY49" s="142">
        <f t="shared" si="104"/>
        <v>0</v>
      </c>
      <c r="CZ49" s="142">
        <f t="shared" si="104"/>
        <v>0</v>
      </c>
      <c r="DA49" s="142">
        <f t="shared" si="104"/>
        <v>0</v>
      </c>
      <c r="DB49" s="142">
        <f t="shared" si="104"/>
        <v>0</v>
      </c>
      <c r="DC49" s="142">
        <f t="shared" si="104"/>
        <v>0</v>
      </c>
      <c r="DD49" s="142">
        <f t="shared" si="104"/>
        <v>0</v>
      </c>
      <c r="DE49" s="142">
        <f t="shared" si="104"/>
        <v>0</v>
      </c>
      <c r="DF49" s="142">
        <f t="shared" si="104"/>
        <v>0</v>
      </c>
      <c r="DG49" s="142">
        <f t="shared" si="104"/>
        <v>0</v>
      </c>
      <c r="DH49" s="142">
        <f t="shared" si="104"/>
        <v>0</v>
      </c>
      <c r="DI49" s="142">
        <f t="shared" si="104"/>
        <v>0</v>
      </c>
      <c r="DJ49" s="142">
        <f t="shared" si="104"/>
        <v>0</v>
      </c>
      <c r="DK49" s="142">
        <f t="shared" si="104"/>
        <v>0</v>
      </c>
      <c r="DL49" s="142">
        <f t="shared" si="104"/>
        <v>0</v>
      </c>
      <c r="DM49" s="142">
        <f t="shared" si="104"/>
        <v>0</v>
      </c>
      <c r="DN49" s="142">
        <f t="shared" si="104"/>
        <v>0</v>
      </c>
      <c r="DO49" s="142">
        <f t="shared" si="104"/>
        <v>0</v>
      </c>
      <c r="DP49" s="142">
        <f t="shared" si="104"/>
        <v>0</v>
      </c>
      <c r="DQ49" s="142">
        <f t="shared" si="104"/>
        <v>0</v>
      </c>
      <c r="DR49" s="142">
        <f t="shared" si="104"/>
        <v>0</v>
      </c>
      <c r="DS49" s="142">
        <f t="shared" si="104"/>
        <v>0</v>
      </c>
      <c r="DT49" s="142">
        <f t="shared" si="104"/>
        <v>0</v>
      </c>
      <c r="DU49" s="142">
        <f t="shared" si="104"/>
        <v>0</v>
      </c>
      <c r="DV49" s="142">
        <f t="shared" si="104"/>
        <v>0</v>
      </c>
      <c r="DW49" s="142">
        <f t="shared" si="104"/>
        <v>0</v>
      </c>
      <c r="DX49" s="142">
        <f t="shared" si="104"/>
        <v>0</v>
      </c>
      <c r="DY49" s="142">
        <f t="shared" si="104"/>
        <v>0</v>
      </c>
      <c r="DZ49" s="142">
        <f t="shared" si="104"/>
        <v>0</v>
      </c>
      <c r="EA49" s="142">
        <f t="shared" si="104"/>
        <v>0</v>
      </c>
      <c r="EB49" s="142">
        <f t="shared" si="104"/>
        <v>0</v>
      </c>
      <c r="EC49" s="142">
        <f t="shared" si="104"/>
        <v>0</v>
      </c>
      <c r="ED49" s="142">
        <f t="shared" si="104"/>
        <v>0</v>
      </c>
      <c r="EE49" s="142">
        <f t="shared" si="104"/>
        <v>0</v>
      </c>
      <c r="EF49" s="142">
        <f t="shared" si="104"/>
        <v>0</v>
      </c>
      <c r="EG49" s="142">
        <f t="shared" si="104"/>
        <v>0</v>
      </c>
      <c r="EH49" s="142">
        <f t="shared" si="104"/>
        <v>0</v>
      </c>
      <c r="EI49" s="142">
        <f t="shared" si="104"/>
        <v>0</v>
      </c>
      <c r="EJ49" s="142">
        <f t="shared" si="104"/>
        <v>0</v>
      </c>
      <c r="EK49" s="142">
        <f t="shared" si="104"/>
        <v>0</v>
      </c>
      <c r="EL49" s="142">
        <f t="shared" si="104"/>
        <v>0</v>
      </c>
      <c r="EM49" s="142">
        <f t="shared" si="104"/>
        <v>0</v>
      </c>
      <c r="EN49" s="142">
        <f t="shared" si="104"/>
        <v>0</v>
      </c>
      <c r="EO49" s="142">
        <f t="shared" si="104"/>
        <v>0</v>
      </c>
      <c r="EP49" s="142">
        <f t="shared" si="104"/>
        <v>0</v>
      </c>
      <c r="EQ49" s="142">
        <f t="shared" si="104"/>
        <v>0</v>
      </c>
      <c r="ER49" s="142">
        <f t="shared" si="104"/>
        <v>0</v>
      </c>
      <c r="ES49" s="142">
        <f t="shared" si="104"/>
        <v>0</v>
      </c>
      <c r="ET49" s="142">
        <f t="shared" si="104"/>
        <v>0</v>
      </c>
      <c r="EU49" s="142">
        <f t="shared" si="104"/>
        <v>0</v>
      </c>
      <c r="EV49" s="142">
        <f t="shared" si="104"/>
        <v>0</v>
      </c>
      <c r="EW49" s="142">
        <f t="shared" si="104"/>
        <v>0</v>
      </c>
      <c r="EX49" s="142">
        <f t="shared" si="104"/>
        <v>0</v>
      </c>
      <c r="EY49" s="142">
        <f t="shared" si="104"/>
        <v>0</v>
      </c>
      <c r="EZ49" s="144">
        <f t="shared" si="86"/>
        <v>0</v>
      </c>
      <c r="FA49" s="141">
        <f>IF(AND($M$3&gt;SUM(Q50:$Q$132),$G$3&lt;SUM(Q49:$Q$132)),$G$3-SUM(Q50:$Q$132),0)</f>
        <v>0</v>
      </c>
      <c r="FB49" s="120">
        <v>84</v>
      </c>
      <c r="FC49" s="145">
        <f>BU6</f>
        <v>0</v>
      </c>
      <c r="FD49" s="145">
        <f>BU133</f>
        <v>0</v>
      </c>
      <c r="FE49" s="141" t="str">
        <f t="shared" si="15"/>
        <v>x</v>
      </c>
    </row>
    <row r="50" spans="1:161" s="141" customFormat="1" ht="24.75" customHeight="1">
      <c r="A50" s="121"/>
      <c r="B50" s="121"/>
      <c r="C50" s="122"/>
      <c r="D50" s="123"/>
      <c r="E50" s="123"/>
      <c r="F50" s="124"/>
      <c r="G50" s="125">
        <f t="shared" si="2"/>
      </c>
      <c r="H50" s="126"/>
      <c r="I50" s="127">
        <f t="shared" si="23"/>
      </c>
      <c r="J50" s="128"/>
      <c r="K50" s="129"/>
      <c r="L50" s="130">
        <f t="shared" si="20"/>
      </c>
      <c r="M50" s="131"/>
      <c r="N50" s="130">
        <f t="shared" si="3"/>
      </c>
      <c r="O50" s="132"/>
      <c r="P50" s="133"/>
      <c r="Q50" s="134">
        <f t="shared" si="4"/>
      </c>
      <c r="R50" s="135">
        <f>IF(AND(E50=1,C50&gt;0),(D50-($B$4-C50)),IF(AND(E50&gt;0,E50=2),(D50-($B$4-C50))*'A - Condition &amp; Criticality'!$E$6,IF(AND(E50&gt;0,E50=3),(D50-($B$4-C50))*'A - Condition &amp; Criticality'!$E$7,IF(AND(E50&gt;0,E50=4),(D50-($B$4-C50))*'A - Condition &amp; Criticality'!$E$8,IF(AND(E50&gt;0,E50=5),(D50-($B$4-C50))*'A - Condition &amp; Criticality'!$E$9,IF(AND(E50&gt;0,E50=6),(D50-($B$4-C50))*'A - Condition &amp; Criticality'!$E$10,IF(AND(E50&gt;0,E50=7),(D50-($B$4-C50))*'A - Condition &amp; Criticality'!$E$11,0)))))))</f>
        <v>0</v>
      </c>
      <c r="S50" s="135">
        <f>IF(AND(E50&gt;0,E50=8),(D50-($B$4-C50))*'A - Condition &amp; Criticality'!$E$12,IF(AND(E50&gt;0,E50=9),(D50-($B$4-C50))*'A - Condition &amp; Criticality'!$E$13,IF(E50=10,0,0)))</f>
        <v>0</v>
      </c>
      <c r="T50" s="136">
        <f t="shared" si="80"/>
      </c>
      <c r="U50" s="137">
        <f t="shared" si="81"/>
        <v>0</v>
      </c>
      <c r="V50" s="138">
        <f t="shared" si="82"/>
        <v>0</v>
      </c>
      <c r="W50" s="138">
        <f t="shared" si="83"/>
        <v>0</v>
      </c>
      <c r="X50" s="139">
        <f>IF($M$3&gt;=SUM(AD50:$AD$132),0,IF(Y50&gt;=AD50,0,-PMT(AE50/12,(AB50)*12,0,(AD50-Y50))/$H$1))</f>
        <v>0</v>
      </c>
      <c r="Y50" s="138" t="e">
        <f>IF(Y51&gt;AD51,(-FV(AE50,(AB50-AB51),0,(Y51-AD51)))+-FV(AE50/12,(AB50-AB51)*12,SUM($X51:X$132)*$H$1),-FV(AE50/12,(AB50-AB51)*12,SUM(X51:$X$132)*$H$1,AC50))</f>
        <v>#N/A</v>
      </c>
      <c r="Z50" s="138" t="e">
        <f>IF(AND(AD50&gt;0,SUM($AD$8:AD49)=0,Y49&gt;0),Y49,0)</f>
        <v>#N/A</v>
      </c>
      <c r="AA50" s="140" t="b">
        <f>IF(AND(X50&gt;0,SUM($X$8:X49)=0),AB50)</f>
        <v>0</v>
      </c>
      <c r="AB50" s="141">
        <f t="shared" si="9"/>
        <v>0</v>
      </c>
      <c r="AC50" s="141">
        <f>IF(AND($M$3&gt;SUM(AD51:$AD$132),$M$3&lt;SUM(AD50:$AD$132)),$M$3-SUM(AD51:$AD$132),0)</f>
        <v>0</v>
      </c>
      <c r="AD50" s="142">
        <f t="shared" si="10"/>
        <v>0</v>
      </c>
      <c r="AE50" s="143" t="e">
        <f t="shared" si="11"/>
        <v>#N/A</v>
      </c>
      <c r="AF50" s="142">
        <f aca="true" t="shared" si="105" ref="AF50:CQ50">IF(AND(NOT(AF$6=AG$6),$T50=AF$6),$V50,0)</f>
        <v>0</v>
      </c>
      <c r="AG50" s="142">
        <f t="shared" si="105"/>
        <v>0</v>
      </c>
      <c r="AH50" s="142">
        <f t="shared" si="105"/>
        <v>0</v>
      </c>
      <c r="AI50" s="142">
        <f t="shared" si="105"/>
        <v>0</v>
      </c>
      <c r="AJ50" s="142">
        <f t="shared" si="105"/>
        <v>0</v>
      </c>
      <c r="AK50" s="142">
        <f t="shared" si="105"/>
        <v>0</v>
      </c>
      <c r="AL50" s="142">
        <f t="shared" si="105"/>
        <v>0</v>
      </c>
      <c r="AM50" s="142">
        <f t="shared" si="105"/>
        <v>0</v>
      </c>
      <c r="AN50" s="142">
        <f t="shared" si="105"/>
        <v>0</v>
      </c>
      <c r="AO50" s="142">
        <f t="shared" si="105"/>
        <v>0</v>
      </c>
      <c r="AP50" s="142">
        <f t="shared" si="105"/>
        <v>0</v>
      </c>
      <c r="AQ50" s="142">
        <f t="shared" si="105"/>
        <v>0</v>
      </c>
      <c r="AR50" s="142">
        <f t="shared" si="105"/>
        <v>0</v>
      </c>
      <c r="AS50" s="142">
        <f t="shared" si="105"/>
        <v>0</v>
      </c>
      <c r="AT50" s="142">
        <f t="shared" si="105"/>
        <v>0</v>
      </c>
      <c r="AU50" s="142">
        <f t="shared" si="105"/>
        <v>0</v>
      </c>
      <c r="AV50" s="142">
        <f t="shared" si="105"/>
        <v>0</v>
      </c>
      <c r="AW50" s="142">
        <f t="shared" si="105"/>
        <v>0</v>
      </c>
      <c r="AX50" s="142">
        <f t="shared" si="105"/>
        <v>0</v>
      </c>
      <c r="AY50" s="142">
        <f t="shared" si="105"/>
        <v>0</v>
      </c>
      <c r="AZ50" s="142">
        <f t="shared" si="105"/>
        <v>0</v>
      </c>
      <c r="BA50" s="142">
        <f t="shared" si="105"/>
        <v>0</v>
      </c>
      <c r="BB50" s="142">
        <f t="shared" si="105"/>
        <v>0</v>
      </c>
      <c r="BC50" s="142">
        <f t="shared" si="105"/>
        <v>0</v>
      </c>
      <c r="BD50" s="142">
        <f t="shared" si="105"/>
        <v>0</v>
      </c>
      <c r="BE50" s="142">
        <f t="shared" si="105"/>
        <v>0</v>
      </c>
      <c r="BF50" s="142">
        <f t="shared" si="105"/>
        <v>0</v>
      </c>
      <c r="BG50" s="142">
        <f t="shared" si="105"/>
        <v>0</v>
      </c>
      <c r="BH50" s="142">
        <f t="shared" si="105"/>
        <v>0</v>
      </c>
      <c r="BI50" s="142">
        <f t="shared" si="105"/>
        <v>0</v>
      </c>
      <c r="BJ50" s="142">
        <f t="shared" si="105"/>
        <v>0</v>
      </c>
      <c r="BK50" s="142">
        <f t="shared" si="105"/>
        <v>0</v>
      </c>
      <c r="BL50" s="142">
        <f t="shared" si="105"/>
        <v>0</v>
      </c>
      <c r="BM50" s="142">
        <f t="shared" si="105"/>
        <v>0</v>
      </c>
      <c r="BN50" s="142">
        <f t="shared" si="105"/>
        <v>0</v>
      </c>
      <c r="BO50" s="142">
        <f t="shared" si="105"/>
        <v>0</v>
      </c>
      <c r="BP50" s="142">
        <f t="shared" si="105"/>
        <v>0</v>
      </c>
      <c r="BQ50" s="142">
        <f t="shared" si="105"/>
        <v>0</v>
      </c>
      <c r="BR50" s="142">
        <f t="shared" si="105"/>
        <v>0</v>
      </c>
      <c r="BS50" s="142">
        <f t="shared" si="105"/>
        <v>0</v>
      </c>
      <c r="BT50" s="142">
        <f t="shared" si="105"/>
        <v>0</v>
      </c>
      <c r="BU50" s="142">
        <f t="shared" si="105"/>
        <v>0</v>
      </c>
      <c r="BV50" s="142">
        <f t="shared" si="105"/>
        <v>0</v>
      </c>
      <c r="BW50" s="142">
        <f t="shared" si="105"/>
        <v>0</v>
      </c>
      <c r="BX50" s="142">
        <f t="shared" si="105"/>
        <v>0</v>
      </c>
      <c r="BY50" s="142">
        <f t="shared" si="105"/>
        <v>0</v>
      </c>
      <c r="BZ50" s="142">
        <f t="shared" si="105"/>
        <v>0</v>
      </c>
      <c r="CA50" s="142">
        <f t="shared" si="105"/>
        <v>0</v>
      </c>
      <c r="CB50" s="142">
        <f t="shared" si="105"/>
        <v>0</v>
      </c>
      <c r="CC50" s="142">
        <f t="shared" si="105"/>
        <v>0</v>
      </c>
      <c r="CD50" s="142">
        <f t="shared" si="105"/>
        <v>0</v>
      </c>
      <c r="CE50" s="142">
        <f t="shared" si="105"/>
        <v>0</v>
      </c>
      <c r="CF50" s="142">
        <f t="shared" si="105"/>
        <v>0</v>
      </c>
      <c r="CG50" s="142">
        <f t="shared" si="105"/>
        <v>0</v>
      </c>
      <c r="CH50" s="142">
        <f t="shared" si="105"/>
        <v>0</v>
      </c>
      <c r="CI50" s="142">
        <f t="shared" si="105"/>
        <v>0</v>
      </c>
      <c r="CJ50" s="142">
        <f t="shared" si="105"/>
        <v>0</v>
      </c>
      <c r="CK50" s="142">
        <f t="shared" si="105"/>
        <v>0</v>
      </c>
      <c r="CL50" s="142">
        <f t="shared" si="105"/>
        <v>0</v>
      </c>
      <c r="CM50" s="142">
        <f t="shared" si="105"/>
        <v>0</v>
      </c>
      <c r="CN50" s="142">
        <f t="shared" si="105"/>
        <v>0</v>
      </c>
      <c r="CO50" s="142">
        <f t="shared" si="105"/>
        <v>0</v>
      </c>
      <c r="CP50" s="142">
        <f t="shared" si="105"/>
        <v>0</v>
      </c>
      <c r="CQ50" s="142">
        <f t="shared" si="105"/>
        <v>0</v>
      </c>
      <c r="CR50" s="142">
        <f aca="true" t="shared" si="106" ref="CR50:EY50">IF(AND(NOT(CR$6=CS$6),$T50=CR$6),$V50,0)</f>
        <v>0</v>
      </c>
      <c r="CS50" s="142">
        <f t="shared" si="106"/>
        <v>0</v>
      </c>
      <c r="CT50" s="142">
        <f t="shared" si="106"/>
        <v>0</v>
      </c>
      <c r="CU50" s="142">
        <f t="shared" si="106"/>
        <v>0</v>
      </c>
      <c r="CV50" s="142">
        <f t="shared" si="106"/>
        <v>0</v>
      </c>
      <c r="CW50" s="142">
        <f t="shared" si="106"/>
        <v>0</v>
      </c>
      <c r="CX50" s="142">
        <f t="shared" si="106"/>
        <v>0</v>
      </c>
      <c r="CY50" s="142">
        <f t="shared" si="106"/>
        <v>0</v>
      </c>
      <c r="CZ50" s="142">
        <f t="shared" si="106"/>
        <v>0</v>
      </c>
      <c r="DA50" s="142">
        <f t="shared" si="106"/>
        <v>0</v>
      </c>
      <c r="DB50" s="142">
        <f t="shared" si="106"/>
        <v>0</v>
      </c>
      <c r="DC50" s="142">
        <f t="shared" si="106"/>
        <v>0</v>
      </c>
      <c r="DD50" s="142">
        <f t="shared" si="106"/>
        <v>0</v>
      </c>
      <c r="DE50" s="142">
        <f t="shared" si="106"/>
        <v>0</v>
      </c>
      <c r="DF50" s="142">
        <f t="shared" si="106"/>
        <v>0</v>
      </c>
      <c r="DG50" s="142">
        <f t="shared" si="106"/>
        <v>0</v>
      </c>
      <c r="DH50" s="142">
        <f t="shared" si="106"/>
        <v>0</v>
      </c>
      <c r="DI50" s="142">
        <f t="shared" si="106"/>
        <v>0</v>
      </c>
      <c r="DJ50" s="142">
        <f t="shared" si="106"/>
        <v>0</v>
      </c>
      <c r="DK50" s="142">
        <f t="shared" si="106"/>
        <v>0</v>
      </c>
      <c r="DL50" s="142">
        <f t="shared" si="106"/>
        <v>0</v>
      </c>
      <c r="DM50" s="142">
        <f t="shared" si="106"/>
        <v>0</v>
      </c>
      <c r="DN50" s="142">
        <f t="shared" si="106"/>
        <v>0</v>
      </c>
      <c r="DO50" s="142">
        <f t="shared" si="106"/>
        <v>0</v>
      </c>
      <c r="DP50" s="142">
        <f t="shared" si="106"/>
        <v>0</v>
      </c>
      <c r="DQ50" s="142">
        <f t="shared" si="106"/>
        <v>0</v>
      </c>
      <c r="DR50" s="142">
        <f t="shared" si="106"/>
        <v>0</v>
      </c>
      <c r="DS50" s="142">
        <f t="shared" si="106"/>
        <v>0</v>
      </c>
      <c r="DT50" s="142">
        <f t="shared" si="106"/>
        <v>0</v>
      </c>
      <c r="DU50" s="142">
        <f t="shared" si="106"/>
        <v>0</v>
      </c>
      <c r="DV50" s="142">
        <f t="shared" si="106"/>
        <v>0</v>
      </c>
      <c r="DW50" s="142">
        <f t="shared" si="106"/>
        <v>0</v>
      </c>
      <c r="DX50" s="142">
        <f t="shared" si="106"/>
        <v>0</v>
      </c>
      <c r="DY50" s="142">
        <f t="shared" si="106"/>
        <v>0</v>
      </c>
      <c r="DZ50" s="142">
        <f t="shared" si="106"/>
        <v>0</v>
      </c>
      <c r="EA50" s="142">
        <f t="shared" si="106"/>
        <v>0</v>
      </c>
      <c r="EB50" s="142">
        <f t="shared" si="106"/>
        <v>0</v>
      </c>
      <c r="EC50" s="142">
        <f t="shared" si="106"/>
        <v>0</v>
      </c>
      <c r="ED50" s="142">
        <f t="shared" si="106"/>
        <v>0</v>
      </c>
      <c r="EE50" s="142">
        <f t="shared" si="106"/>
        <v>0</v>
      </c>
      <c r="EF50" s="142">
        <f t="shared" si="106"/>
        <v>0</v>
      </c>
      <c r="EG50" s="142">
        <f t="shared" si="106"/>
        <v>0</v>
      </c>
      <c r="EH50" s="142">
        <f t="shared" si="106"/>
        <v>0</v>
      </c>
      <c r="EI50" s="142">
        <f t="shared" si="106"/>
        <v>0</v>
      </c>
      <c r="EJ50" s="142">
        <f t="shared" si="106"/>
        <v>0</v>
      </c>
      <c r="EK50" s="142">
        <f t="shared" si="106"/>
        <v>0</v>
      </c>
      <c r="EL50" s="142">
        <f t="shared" si="106"/>
        <v>0</v>
      </c>
      <c r="EM50" s="142">
        <f t="shared" si="106"/>
        <v>0</v>
      </c>
      <c r="EN50" s="142">
        <f t="shared" si="106"/>
        <v>0</v>
      </c>
      <c r="EO50" s="142">
        <f t="shared" si="106"/>
        <v>0</v>
      </c>
      <c r="EP50" s="142">
        <f t="shared" si="106"/>
        <v>0</v>
      </c>
      <c r="EQ50" s="142">
        <f t="shared" si="106"/>
        <v>0</v>
      </c>
      <c r="ER50" s="142">
        <f t="shared" si="106"/>
        <v>0</v>
      </c>
      <c r="ES50" s="142">
        <f t="shared" si="106"/>
        <v>0</v>
      </c>
      <c r="ET50" s="142">
        <f t="shared" si="106"/>
        <v>0</v>
      </c>
      <c r="EU50" s="142">
        <f t="shared" si="106"/>
        <v>0</v>
      </c>
      <c r="EV50" s="142">
        <f t="shared" si="106"/>
        <v>0</v>
      </c>
      <c r="EW50" s="142">
        <f t="shared" si="106"/>
        <v>0</v>
      </c>
      <c r="EX50" s="142">
        <f t="shared" si="106"/>
        <v>0</v>
      </c>
      <c r="EY50" s="142">
        <f t="shared" si="106"/>
        <v>0</v>
      </c>
      <c r="EZ50" s="144">
        <f t="shared" si="86"/>
        <v>0</v>
      </c>
      <c r="FA50" s="141">
        <f>IF(AND($M$3&gt;SUM(Q51:$Q$132),$G$3&lt;SUM(Q50:$Q$132)),$G$3-SUM(Q51:$Q$132),0)</f>
        <v>0</v>
      </c>
      <c r="FB50" s="120">
        <v>83</v>
      </c>
      <c r="FC50" s="145">
        <f>BV6</f>
        <v>0</v>
      </c>
      <c r="FD50" s="145">
        <f>BV133</f>
        <v>0</v>
      </c>
      <c r="FE50" s="141" t="str">
        <f t="shared" si="15"/>
        <v>x</v>
      </c>
    </row>
    <row r="51" spans="1:161" s="141" customFormat="1" ht="24.75" customHeight="1">
      <c r="A51" s="121"/>
      <c r="B51" s="121"/>
      <c r="C51" s="122"/>
      <c r="D51" s="123"/>
      <c r="E51" s="123"/>
      <c r="F51" s="124"/>
      <c r="G51" s="125">
        <f t="shared" si="2"/>
      </c>
      <c r="H51" s="126"/>
      <c r="I51" s="127">
        <f t="shared" si="23"/>
      </c>
      <c r="J51" s="128"/>
      <c r="K51" s="129"/>
      <c r="L51" s="130">
        <f t="shared" si="20"/>
      </c>
      <c r="M51" s="131"/>
      <c r="N51" s="130">
        <f t="shared" si="3"/>
      </c>
      <c r="O51" s="132"/>
      <c r="P51" s="133"/>
      <c r="Q51" s="134">
        <f t="shared" si="4"/>
      </c>
      <c r="R51" s="135">
        <f>IF(AND(E51=1,C51&gt;0),(D51-($B$4-C51)),IF(AND(E51&gt;0,E51=2),(D51-($B$4-C51))*'A - Condition &amp; Criticality'!$E$6,IF(AND(E51&gt;0,E51=3),(D51-($B$4-C51))*'A - Condition &amp; Criticality'!$E$7,IF(AND(E51&gt;0,E51=4),(D51-($B$4-C51))*'A - Condition &amp; Criticality'!$E$8,IF(AND(E51&gt;0,E51=5),(D51-($B$4-C51))*'A - Condition &amp; Criticality'!$E$9,IF(AND(E51&gt;0,E51=6),(D51-($B$4-C51))*'A - Condition &amp; Criticality'!$E$10,IF(AND(E51&gt;0,E51=7),(D51-($B$4-C51))*'A - Condition &amp; Criticality'!$E$11,0)))))))</f>
        <v>0</v>
      </c>
      <c r="S51" s="135">
        <f>IF(AND(E51&gt;0,E51=8),(D51-($B$4-C51))*'A - Condition &amp; Criticality'!$E$12,IF(AND(E51&gt;0,E51=9),(D51-($B$4-C51))*'A - Condition &amp; Criticality'!$E$13,IF(E51=10,0,0)))</f>
        <v>0</v>
      </c>
      <c r="T51" s="136">
        <f t="shared" si="80"/>
      </c>
      <c r="U51" s="137">
        <f t="shared" si="81"/>
        <v>0</v>
      </c>
      <c r="V51" s="138">
        <f t="shared" si="82"/>
        <v>0</v>
      </c>
      <c r="W51" s="138">
        <f t="shared" si="83"/>
        <v>0</v>
      </c>
      <c r="X51" s="139">
        <f>IF($M$3&gt;=SUM(AD51:$AD$132),0,IF(Y51&gt;=AD51,0,-PMT(AE51/12,(AB51)*12,0,(AD51-Y51))/$H$1))</f>
        <v>0</v>
      </c>
      <c r="Y51" s="138" t="e">
        <f>IF(Y52&gt;AD52,(-FV(AE51,(AB51-AB52),0,(Y52-AD52)))+-FV(AE51/12,(AB51-AB52)*12,SUM($X52:X$132)*$H$1),-FV(AE51/12,(AB51-AB52)*12,SUM(X52:$X$132)*$H$1,AC51))</f>
        <v>#N/A</v>
      </c>
      <c r="Z51" s="138" t="e">
        <f>IF(AND(AD51&gt;0,SUM($AD$8:AD50)=0,Y50&gt;0),Y50,0)</f>
        <v>#N/A</v>
      </c>
      <c r="AA51" s="140" t="b">
        <f>IF(AND(X51&gt;0,SUM($X$8:X50)=0),AB51)</f>
        <v>0</v>
      </c>
      <c r="AB51" s="141">
        <f t="shared" si="9"/>
        <v>0</v>
      </c>
      <c r="AC51" s="141">
        <f>IF(AND($M$3&gt;SUM(AD52:$AD$132),$M$3&lt;SUM(AD51:$AD$132)),$M$3-SUM(AD52:$AD$132),0)</f>
        <v>0</v>
      </c>
      <c r="AD51" s="142">
        <f t="shared" si="10"/>
        <v>0</v>
      </c>
      <c r="AE51" s="143" t="e">
        <f t="shared" si="11"/>
        <v>#N/A</v>
      </c>
      <c r="AF51" s="142">
        <f aca="true" t="shared" si="107" ref="AF51:CQ51">IF(AND(NOT(AF$6=AG$6),$T51=AF$6),$V51,0)</f>
        <v>0</v>
      </c>
      <c r="AG51" s="142">
        <f t="shared" si="107"/>
        <v>0</v>
      </c>
      <c r="AH51" s="142">
        <f t="shared" si="107"/>
        <v>0</v>
      </c>
      <c r="AI51" s="142">
        <f t="shared" si="107"/>
        <v>0</v>
      </c>
      <c r="AJ51" s="142">
        <f t="shared" si="107"/>
        <v>0</v>
      </c>
      <c r="AK51" s="142">
        <f t="shared" si="107"/>
        <v>0</v>
      </c>
      <c r="AL51" s="142">
        <f t="shared" si="107"/>
        <v>0</v>
      </c>
      <c r="AM51" s="142">
        <f t="shared" si="107"/>
        <v>0</v>
      </c>
      <c r="AN51" s="142">
        <f t="shared" si="107"/>
        <v>0</v>
      </c>
      <c r="AO51" s="142">
        <f t="shared" si="107"/>
        <v>0</v>
      </c>
      <c r="AP51" s="142">
        <f t="shared" si="107"/>
        <v>0</v>
      </c>
      <c r="AQ51" s="142">
        <f t="shared" si="107"/>
        <v>0</v>
      </c>
      <c r="AR51" s="142">
        <f t="shared" si="107"/>
        <v>0</v>
      </c>
      <c r="AS51" s="142">
        <f t="shared" si="107"/>
        <v>0</v>
      </c>
      <c r="AT51" s="142">
        <f t="shared" si="107"/>
        <v>0</v>
      </c>
      <c r="AU51" s="142">
        <f t="shared" si="107"/>
        <v>0</v>
      </c>
      <c r="AV51" s="142">
        <f t="shared" si="107"/>
        <v>0</v>
      </c>
      <c r="AW51" s="142">
        <f t="shared" si="107"/>
        <v>0</v>
      </c>
      <c r="AX51" s="142">
        <f t="shared" si="107"/>
        <v>0</v>
      </c>
      <c r="AY51" s="142">
        <f t="shared" si="107"/>
        <v>0</v>
      </c>
      <c r="AZ51" s="142">
        <f t="shared" si="107"/>
        <v>0</v>
      </c>
      <c r="BA51" s="142">
        <f t="shared" si="107"/>
        <v>0</v>
      </c>
      <c r="BB51" s="142">
        <f t="shared" si="107"/>
        <v>0</v>
      </c>
      <c r="BC51" s="142">
        <f t="shared" si="107"/>
        <v>0</v>
      </c>
      <c r="BD51" s="142">
        <f t="shared" si="107"/>
        <v>0</v>
      </c>
      <c r="BE51" s="142">
        <f t="shared" si="107"/>
        <v>0</v>
      </c>
      <c r="BF51" s="142">
        <f t="shared" si="107"/>
        <v>0</v>
      </c>
      <c r="BG51" s="142">
        <f t="shared" si="107"/>
        <v>0</v>
      </c>
      <c r="BH51" s="142">
        <f t="shared" si="107"/>
        <v>0</v>
      </c>
      <c r="BI51" s="142">
        <f t="shared" si="107"/>
        <v>0</v>
      </c>
      <c r="BJ51" s="142">
        <f t="shared" si="107"/>
        <v>0</v>
      </c>
      <c r="BK51" s="142">
        <f t="shared" si="107"/>
        <v>0</v>
      </c>
      <c r="BL51" s="142">
        <f t="shared" si="107"/>
        <v>0</v>
      </c>
      <c r="BM51" s="142">
        <f t="shared" si="107"/>
        <v>0</v>
      </c>
      <c r="BN51" s="142">
        <f t="shared" si="107"/>
        <v>0</v>
      </c>
      <c r="BO51" s="142">
        <f t="shared" si="107"/>
        <v>0</v>
      </c>
      <c r="BP51" s="142">
        <f t="shared" si="107"/>
        <v>0</v>
      </c>
      <c r="BQ51" s="142">
        <f t="shared" si="107"/>
        <v>0</v>
      </c>
      <c r="BR51" s="142">
        <f t="shared" si="107"/>
        <v>0</v>
      </c>
      <c r="BS51" s="142">
        <f t="shared" si="107"/>
        <v>0</v>
      </c>
      <c r="BT51" s="142">
        <f t="shared" si="107"/>
        <v>0</v>
      </c>
      <c r="BU51" s="142">
        <f t="shared" si="107"/>
        <v>0</v>
      </c>
      <c r="BV51" s="142">
        <f t="shared" si="107"/>
        <v>0</v>
      </c>
      <c r="BW51" s="142">
        <f t="shared" si="107"/>
        <v>0</v>
      </c>
      <c r="BX51" s="142">
        <f t="shared" si="107"/>
        <v>0</v>
      </c>
      <c r="BY51" s="142">
        <f t="shared" si="107"/>
        <v>0</v>
      </c>
      <c r="BZ51" s="142">
        <f t="shared" si="107"/>
        <v>0</v>
      </c>
      <c r="CA51" s="142">
        <f t="shared" si="107"/>
        <v>0</v>
      </c>
      <c r="CB51" s="142">
        <f t="shared" si="107"/>
        <v>0</v>
      </c>
      <c r="CC51" s="142">
        <f t="shared" si="107"/>
        <v>0</v>
      </c>
      <c r="CD51" s="142">
        <f t="shared" si="107"/>
        <v>0</v>
      </c>
      <c r="CE51" s="142">
        <f t="shared" si="107"/>
        <v>0</v>
      </c>
      <c r="CF51" s="142">
        <f t="shared" si="107"/>
        <v>0</v>
      </c>
      <c r="CG51" s="142">
        <f t="shared" si="107"/>
        <v>0</v>
      </c>
      <c r="CH51" s="142">
        <f t="shared" si="107"/>
        <v>0</v>
      </c>
      <c r="CI51" s="142">
        <f t="shared" si="107"/>
        <v>0</v>
      </c>
      <c r="CJ51" s="142">
        <f t="shared" si="107"/>
        <v>0</v>
      </c>
      <c r="CK51" s="142">
        <f t="shared" si="107"/>
        <v>0</v>
      </c>
      <c r="CL51" s="142">
        <f t="shared" si="107"/>
        <v>0</v>
      </c>
      <c r="CM51" s="142">
        <f t="shared" si="107"/>
        <v>0</v>
      </c>
      <c r="CN51" s="142">
        <f t="shared" si="107"/>
        <v>0</v>
      </c>
      <c r="CO51" s="142">
        <f t="shared" si="107"/>
        <v>0</v>
      </c>
      <c r="CP51" s="142">
        <f t="shared" si="107"/>
        <v>0</v>
      </c>
      <c r="CQ51" s="142">
        <f t="shared" si="107"/>
        <v>0</v>
      </c>
      <c r="CR51" s="142">
        <f aca="true" t="shared" si="108" ref="CR51:EY51">IF(AND(NOT(CR$6=CS$6),$T51=CR$6),$V51,0)</f>
        <v>0</v>
      </c>
      <c r="CS51" s="142">
        <f t="shared" si="108"/>
        <v>0</v>
      </c>
      <c r="CT51" s="142">
        <f t="shared" si="108"/>
        <v>0</v>
      </c>
      <c r="CU51" s="142">
        <f t="shared" si="108"/>
        <v>0</v>
      </c>
      <c r="CV51" s="142">
        <f t="shared" si="108"/>
        <v>0</v>
      </c>
      <c r="CW51" s="142">
        <f t="shared" si="108"/>
        <v>0</v>
      </c>
      <c r="CX51" s="142">
        <f t="shared" si="108"/>
        <v>0</v>
      </c>
      <c r="CY51" s="142">
        <f t="shared" si="108"/>
        <v>0</v>
      </c>
      <c r="CZ51" s="142">
        <f t="shared" si="108"/>
        <v>0</v>
      </c>
      <c r="DA51" s="142">
        <f t="shared" si="108"/>
        <v>0</v>
      </c>
      <c r="DB51" s="142">
        <f t="shared" si="108"/>
        <v>0</v>
      </c>
      <c r="DC51" s="142">
        <f t="shared" si="108"/>
        <v>0</v>
      </c>
      <c r="DD51" s="142">
        <f t="shared" si="108"/>
        <v>0</v>
      </c>
      <c r="DE51" s="142">
        <f t="shared" si="108"/>
        <v>0</v>
      </c>
      <c r="DF51" s="142">
        <f t="shared" si="108"/>
        <v>0</v>
      </c>
      <c r="DG51" s="142">
        <f t="shared" si="108"/>
        <v>0</v>
      </c>
      <c r="DH51" s="142">
        <f t="shared" si="108"/>
        <v>0</v>
      </c>
      <c r="DI51" s="142">
        <f t="shared" si="108"/>
        <v>0</v>
      </c>
      <c r="DJ51" s="142">
        <f t="shared" si="108"/>
        <v>0</v>
      </c>
      <c r="DK51" s="142">
        <f t="shared" si="108"/>
        <v>0</v>
      </c>
      <c r="DL51" s="142">
        <f t="shared" si="108"/>
        <v>0</v>
      </c>
      <c r="DM51" s="142">
        <f t="shared" si="108"/>
        <v>0</v>
      </c>
      <c r="DN51" s="142">
        <f t="shared" si="108"/>
        <v>0</v>
      </c>
      <c r="DO51" s="142">
        <f t="shared" si="108"/>
        <v>0</v>
      </c>
      <c r="DP51" s="142">
        <f t="shared" si="108"/>
        <v>0</v>
      </c>
      <c r="DQ51" s="142">
        <f t="shared" si="108"/>
        <v>0</v>
      </c>
      <c r="DR51" s="142">
        <f t="shared" si="108"/>
        <v>0</v>
      </c>
      <c r="DS51" s="142">
        <f t="shared" si="108"/>
        <v>0</v>
      </c>
      <c r="DT51" s="142">
        <f t="shared" si="108"/>
        <v>0</v>
      </c>
      <c r="DU51" s="142">
        <f t="shared" si="108"/>
        <v>0</v>
      </c>
      <c r="DV51" s="142">
        <f t="shared" si="108"/>
        <v>0</v>
      </c>
      <c r="DW51" s="142">
        <f t="shared" si="108"/>
        <v>0</v>
      </c>
      <c r="DX51" s="142">
        <f t="shared" si="108"/>
        <v>0</v>
      </c>
      <c r="DY51" s="142">
        <f t="shared" si="108"/>
        <v>0</v>
      </c>
      <c r="DZ51" s="142">
        <f t="shared" si="108"/>
        <v>0</v>
      </c>
      <c r="EA51" s="142">
        <f t="shared" si="108"/>
        <v>0</v>
      </c>
      <c r="EB51" s="142">
        <f t="shared" si="108"/>
        <v>0</v>
      </c>
      <c r="EC51" s="142">
        <f t="shared" si="108"/>
        <v>0</v>
      </c>
      <c r="ED51" s="142">
        <f t="shared" si="108"/>
        <v>0</v>
      </c>
      <c r="EE51" s="142">
        <f t="shared" si="108"/>
        <v>0</v>
      </c>
      <c r="EF51" s="142">
        <f t="shared" si="108"/>
        <v>0</v>
      </c>
      <c r="EG51" s="142">
        <f t="shared" si="108"/>
        <v>0</v>
      </c>
      <c r="EH51" s="142">
        <f t="shared" si="108"/>
        <v>0</v>
      </c>
      <c r="EI51" s="142">
        <f t="shared" si="108"/>
        <v>0</v>
      </c>
      <c r="EJ51" s="142">
        <f t="shared" si="108"/>
        <v>0</v>
      </c>
      <c r="EK51" s="142">
        <f t="shared" si="108"/>
        <v>0</v>
      </c>
      <c r="EL51" s="142">
        <f t="shared" si="108"/>
        <v>0</v>
      </c>
      <c r="EM51" s="142">
        <f t="shared" si="108"/>
        <v>0</v>
      </c>
      <c r="EN51" s="142">
        <f t="shared" si="108"/>
        <v>0</v>
      </c>
      <c r="EO51" s="142">
        <f t="shared" si="108"/>
        <v>0</v>
      </c>
      <c r="EP51" s="142">
        <f t="shared" si="108"/>
        <v>0</v>
      </c>
      <c r="EQ51" s="142">
        <f t="shared" si="108"/>
        <v>0</v>
      </c>
      <c r="ER51" s="142">
        <f t="shared" si="108"/>
        <v>0</v>
      </c>
      <c r="ES51" s="142">
        <f t="shared" si="108"/>
        <v>0</v>
      </c>
      <c r="ET51" s="142">
        <f t="shared" si="108"/>
        <v>0</v>
      </c>
      <c r="EU51" s="142">
        <f t="shared" si="108"/>
        <v>0</v>
      </c>
      <c r="EV51" s="142">
        <f t="shared" si="108"/>
        <v>0</v>
      </c>
      <c r="EW51" s="142">
        <f t="shared" si="108"/>
        <v>0</v>
      </c>
      <c r="EX51" s="142">
        <f t="shared" si="108"/>
        <v>0</v>
      </c>
      <c r="EY51" s="142">
        <f t="shared" si="108"/>
        <v>0</v>
      </c>
      <c r="EZ51" s="144">
        <f t="shared" si="86"/>
        <v>0</v>
      </c>
      <c r="FA51" s="141">
        <f>IF(AND($M$3&gt;SUM(Q52:$Q$132),$G$3&lt;SUM(Q51:$Q$132)),$G$3-SUM(Q52:$Q$132),0)</f>
        <v>0</v>
      </c>
      <c r="FB51" s="120">
        <v>82</v>
      </c>
      <c r="FC51" s="145">
        <f>BW6</f>
        <v>0</v>
      </c>
      <c r="FD51" s="145">
        <f>BW133</f>
        <v>0</v>
      </c>
      <c r="FE51" s="141" t="str">
        <f t="shared" si="15"/>
        <v>x</v>
      </c>
    </row>
    <row r="52" spans="1:161" s="141" customFormat="1" ht="24.75" customHeight="1">
      <c r="A52" s="121"/>
      <c r="B52" s="121"/>
      <c r="C52" s="122"/>
      <c r="D52" s="123"/>
      <c r="E52" s="123"/>
      <c r="F52" s="124"/>
      <c r="G52" s="125">
        <f t="shared" si="2"/>
      </c>
      <c r="H52" s="126"/>
      <c r="I52" s="127">
        <f t="shared" si="23"/>
      </c>
      <c r="J52" s="128"/>
      <c r="K52" s="129"/>
      <c r="L52" s="130">
        <f t="shared" si="20"/>
      </c>
      <c r="M52" s="131"/>
      <c r="N52" s="130">
        <f t="shared" si="3"/>
      </c>
      <c r="O52" s="132"/>
      <c r="P52" s="133"/>
      <c r="Q52" s="134">
        <f t="shared" si="4"/>
      </c>
      <c r="R52" s="135">
        <f>IF(AND(E52=1,C52&gt;0),(D52-($B$4-C52)),IF(AND(E52&gt;0,E52=2),(D52-($B$4-C52))*'A - Condition &amp; Criticality'!$E$6,IF(AND(E52&gt;0,E52=3),(D52-($B$4-C52))*'A - Condition &amp; Criticality'!$E$7,IF(AND(E52&gt;0,E52=4),(D52-($B$4-C52))*'A - Condition &amp; Criticality'!$E$8,IF(AND(E52&gt;0,E52=5),(D52-($B$4-C52))*'A - Condition &amp; Criticality'!$E$9,IF(AND(E52&gt;0,E52=6),(D52-($B$4-C52))*'A - Condition &amp; Criticality'!$E$10,IF(AND(E52&gt;0,E52=7),(D52-($B$4-C52))*'A - Condition &amp; Criticality'!$E$11,0)))))))</f>
        <v>0</v>
      </c>
      <c r="S52" s="135">
        <f>IF(AND(E52&gt;0,E52=8),(D52-($B$4-C52))*'A - Condition &amp; Criticality'!$E$12,IF(AND(E52&gt;0,E52=9),(D52-($B$4-C52))*'A - Condition &amp; Criticality'!$E$13,IF(E52=10,0,0)))</f>
        <v>0</v>
      </c>
      <c r="T52" s="136">
        <f t="shared" si="80"/>
      </c>
      <c r="U52" s="137">
        <f t="shared" si="81"/>
        <v>0</v>
      </c>
      <c r="V52" s="138">
        <f t="shared" si="82"/>
        <v>0</v>
      </c>
      <c r="W52" s="138">
        <f t="shared" si="83"/>
        <v>0</v>
      </c>
      <c r="X52" s="139">
        <f>IF($M$3&gt;=SUM(AD52:$AD$132),0,IF(Y52&gt;=AD52,0,-PMT(AE52/12,(AB52)*12,0,(AD52-Y52))/$H$1))</f>
        <v>0</v>
      </c>
      <c r="Y52" s="138" t="e">
        <f>IF(Y53&gt;AD53,(-FV(AE52,(AB52-AB53),0,(Y53-AD53)))+-FV(AE52/12,(AB52-AB53)*12,SUM($X53:X$132)*$H$1),-FV(AE52/12,(AB52-AB53)*12,SUM(X53:$X$132)*$H$1,AC52))</f>
        <v>#N/A</v>
      </c>
      <c r="Z52" s="138" t="e">
        <f>IF(AND(AD52&gt;0,SUM($AD$8:AD51)=0,Y51&gt;0),Y51,0)</f>
        <v>#N/A</v>
      </c>
      <c r="AA52" s="140" t="b">
        <f>IF(AND(X52&gt;0,SUM($X$8:X51)=0),AB52)</f>
        <v>0</v>
      </c>
      <c r="AB52" s="141">
        <f t="shared" si="9"/>
        <v>0</v>
      </c>
      <c r="AC52" s="141">
        <f>IF(AND($M$3&gt;SUM(AD53:$AD$132),$M$3&lt;SUM(AD52:$AD$132)),$M$3-SUM(AD53:$AD$132),0)</f>
        <v>0</v>
      </c>
      <c r="AD52" s="142">
        <f t="shared" si="10"/>
        <v>0</v>
      </c>
      <c r="AE52" s="143" t="e">
        <f t="shared" si="11"/>
        <v>#N/A</v>
      </c>
      <c r="AF52" s="142">
        <f aca="true" t="shared" si="109" ref="AF52:CQ52">IF(AND(NOT(AF$6=AG$6),$T52=AF$6),$V52,0)</f>
        <v>0</v>
      </c>
      <c r="AG52" s="142">
        <f t="shared" si="109"/>
        <v>0</v>
      </c>
      <c r="AH52" s="142">
        <f t="shared" si="109"/>
        <v>0</v>
      </c>
      <c r="AI52" s="142">
        <f t="shared" si="109"/>
        <v>0</v>
      </c>
      <c r="AJ52" s="142">
        <f t="shared" si="109"/>
        <v>0</v>
      </c>
      <c r="AK52" s="142">
        <f t="shared" si="109"/>
        <v>0</v>
      </c>
      <c r="AL52" s="142">
        <f t="shared" si="109"/>
        <v>0</v>
      </c>
      <c r="AM52" s="142">
        <f t="shared" si="109"/>
        <v>0</v>
      </c>
      <c r="AN52" s="142">
        <f t="shared" si="109"/>
        <v>0</v>
      </c>
      <c r="AO52" s="142">
        <f t="shared" si="109"/>
        <v>0</v>
      </c>
      <c r="AP52" s="142">
        <f t="shared" si="109"/>
        <v>0</v>
      </c>
      <c r="AQ52" s="142">
        <f t="shared" si="109"/>
        <v>0</v>
      </c>
      <c r="AR52" s="142">
        <f t="shared" si="109"/>
        <v>0</v>
      </c>
      <c r="AS52" s="142">
        <f t="shared" si="109"/>
        <v>0</v>
      </c>
      <c r="AT52" s="142">
        <f t="shared" si="109"/>
        <v>0</v>
      </c>
      <c r="AU52" s="142">
        <f t="shared" si="109"/>
        <v>0</v>
      </c>
      <c r="AV52" s="142">
        <f t="shared" si="109"/>
        <v>0</v>
      </c>
      <c r="AW52" s="142">
        <f t="shared" si="109"/>
        <v>0</v>
      </c>
      <c r="AX52" s="142">
        <f t="shared" si="109"/>
        <v>0</v>
      </c>
      <c r="AY52" s="142">
        <f t="shared" si="109"/>
        <v>0</v>
      </c>
      <c r="AZ52" s="142">
        <f t="shared" si="109"/>
        <v>0</v>
      </c>
      <c r="BA52" s="142">
        <f t="shared" si="109"/>
        <v>0</v>
      </c>
      <c r="BB52" s="142">
        <f t="shared" si="109"/>
        <v>0</v>
      </c>
      <c r="BC52" s="142">
        <f t="shared" si="109"/>
        <v>0</v>
      </c>
      <c r="BD52" s="142">
        <f t="shared" si="109"/>
        <v>0</v>
      </c>
      <c r="BE52" s="142">
        <f t="shared" si="109"/>
        <v>0</v>
      </c>
      <c r="BF52" s="142">
        <f t="shared" si="109"/>
        <v>0</v>
      </c>
      <c r="BG52" s="142">
        <f t="shared" si="109"/>
        <v>0</v>
      </c>
      <c r="BH52" s="142">
        <f t="shared" si="109"/>
        <v>0</v>
      </c>
      <c r="BI52" s="142">
        <f t="shared" si="109"/>
        <v>0</v>
      </c>
      <c r="BJ52" s="142">
        <f t="shared" si="109"/>
        <v>0</v>
      </c>
      <c r="BK52" s="142">
        <f t="shared" si="109"/>
        <v>0</v>
      </c>
      <c r="BL52" s="142">
        <f t="shared" si="109"/>
        <v>0</v>
      </c>
      <c r="BM52" s="142">
        <f t="shared" si="109"/>
        <v>0</v>
      </c>
      <c r="BN52" s="142">
        <f t="shared" si="109"/>
        <v>0</v>
      </c>
      <c r="BO52" s="142">
        <f t="shared" si="109"/>
        <v>0</v>
      </c>
      <c r="BP52" s="142">
        <f t="shared" si="109"/>
        <v>0</v>
      </c>
      <c r="BQ52" s="142">
        <f t="shared" si="109"/>
        <v>0</v>
      </c>
      <c r="BR52" s="142">
        <f t="shared" si="109"/>
        <v>0</v>
      </c>
      <c r="BS52" s="142">
        <f t="shared" si="109"/>
        <v>0</v>
      </c>
      <c r="BT52" s="142">
        <f t="shared" si="109"/>
        <v>0</v>
      </c>
      <c r="BU52" s="142">
        <f t="shared" si="109"/>
        <v>0</v>
      </c>
      <c r="BV52" s="142">
        <f t="shared" si="109"/>
        <v>0</v>
      </c>
      <c r="BW52" s="142">
        <f t="shared" si="109"/>
        <v>0</v>
      </c>
      <c r="BX52" s="142">
        <f t="shared" si="109"/>
        <v>0</v>
      </c>
      <c r="BY52" s="142">
        <f t="shared" si="109"/>
        <v>0</v>
      </c>
      <c r="BZ52" s="142">
        <f t="shared" si="109"/>
        <v>0</v>
      </c>
      <c r="CA52" s="142">
        <f t="shared" si="109"/>
        <v>0</v>
      </c>
      <c r="CB52" s="142">
        <f t="shared" si="109"/>
        <v>0</v>
      </c>
      <c r="CC52" s="142">
        <f t="shared" si="109"/>
        <v>0</v>
      </c>
      <c r="CD52" s="142">
        <f t="shared" si="109"/>
        <v>0</v>
      </c>
      <c r="CE52" s="142">
        <f t="shared" si="109"/>
        <v>0</v>
      </c>
      <c r="CF52" s="142">
        <f t="shared" si="109"/>
        <v>0</v>
      </c>
      <c r="CG52" s="142">
        <f t="shared" si="109"/>
        <v>0</v>
      </c>
      <c r="CH52" s="142">
        <f t="shared" si="109"/>
        <v>0</v>
      </c>
      <c r="CI52" s="142">
        <f t="shared" si="109"/>
        <v>0</v>
      </c>
      <c r="CJ52" s="142">
        <f t="shared" si="109"/>
        <v>0</v>
      </c>
      <c r="CK52" s="142">
        <f t="shared" si="109"/>
        <v>0</v>
      </c>
      <c r="CL52" s="142">
        <f t="shared" si="109"/>
        <v>0</v>
      </c>
      <c r="CM52" s="142">
        <f t="shared" si="109"/>
        <v>0</v>
      </c>
      <c r="CN52" s="142">
        <f t="shared" si="109"/>
        <v>0</v>
      </c>
      <c r="CO52" s="142">
        <f t="shared" si="109"/>
        <v>0</v>
      </c>
      <c r="CP52" s="142">
        <f t="shared" si="109"/>
        <v>0</v>
      </c>
      <c r="CQ52" s="142">
        <f t="shared" si="109"/>
        <v>0</v>
      </c>
      <c r="CR52" s="142">
        <f aca="true" t="shared" si="110" ref="CR52:EY52">IF(AND(NOT(CR$6=CS$6),$T52=CR$6),$V52,0)</f>
        <v>0</v>
      </c>
      <c r="CS52" s="142">
        <f t="shared" si="110"/>
        <v>0</v>
      </c>
      <c r="CT52" s="142">
        <f t="shared" si="110"/>
        <v>0</v>
      </c>
      <c r="CU52" s="142">
        <f t="shared" si="110"/>
        <v>0</v>
      </c>
      <c r="CV52" s="142">
        <f t="shared" si="110"/>
        <v>0</v>
      </c>
      <c r="CW52" s="142">
        <f t="shared" si="110"/>
        <v>0</v>
      </c>
      <c r="CX52" s="142">
        <f t="shared" si="110"/>
        <v>0</v>
      </c>
      <c r="CY52" s="142">
        <f t="shared" si="110"/>
        <v>0</v>
      </c>
      <c r="CZ52" s="142">
        <f t="shared" si="110"/>
        <v>0</v>
      </c>
      <c r="DA52" s="142">
        <f t="shared" si="110"/>
        <v>0</v>
      </c>
      <c r="DB52" s="142">
        <f t="shared" si="110"/>
        <v>0</v>
      </c>
      <c r="DC52" s="142">
        <f t="shared" si="110"/>
        <v>0</v>
      </c>
      <c r="DD52" s="142">
        <f t="shared" si="110"/>
        <v>0</v>
      </c>
      <c r="DE52" s="142">
        <f t="shared" si="110"/>
        <v>0</v>
      </c>
      <c r="DF52" s="142">
        <f t="shared" si="110"/>
        <v>0</v>
      </c>
      <c r="DG52" s="142">
        <f t="shared" si="110"/>
        <v>0</v>
      </c>
      <c r="DH52" s="142">
        <f t="shared" si="110"/>
        <v>0</v>
      </c>
      <c r="DI52" s="142">
        <f t="shared" si="110"/>
        <v>0</v>
      </c>
      <c r="DJ52" s="142">
        <f t="shared" si="110"/>
        <v>0</v>
      </c>
      <c r="DK52" s="142">
        <f t="shared" si="110"/>
        <v>0</v>
      </c>
      <c r="DL52" s="142">
        <f t="shared" si="110"/>
        <v>0</v>
      </c>
      <c r="DM52" s="142">
        <f t="shared" si="110"/>
        <v>0</v>
      </c>
      <c r="DN52" s="142">
        <f t="shared" si="110"/>
        <v>0</v>
      </c>
      <c r="DO52" s="142">
        <f t="shared" si="110"/>
        <v>0</v>
      </c>
      <c r="DP52" s="142">
        <f t="shared" si="110"/>
        <v>0</v>
      </c>
      <c r="DQ52" s="142">
        <f t="shared" si="110"/>
        <v>0</v>
      </c>
      <c r="DR52" s="142">
        <f t="shared" si="110"/>
        <v>0</v>
      </c>
      <c r="DS52" s="142">
        <f t="shared" si="110"/>
        <v>0</v>
      </c>
      <c r="DT52" s="142">
        <f t="shared" si="110"/>
        <v>0</v>
      </c>
      <c r="DU52" s="142">
        <f t="shared" si="110"/>
        <v>0</v>
      </c>
      <c r="DV52" s="142">
        <f t="shared" si="110"/>
        <v>0</v>
      </c>
      <c r="DW52" s="142">
        <f t="shared" si="110"/>
        <v>0</v>
      </c>
      <c r="DX52" s="142">
        <f t="shared" si="110"/>
        <v>0</v>
      </c>
      <c r="DY52" s="142">
        <f t="shared" si="110"/>
        <v>0</v>
      </c>
      <c r="DZ52" s="142">
        <f t="shared" si="110"/>
        <v>0</v>
      </c>
      <c r="EA52" s="142">
        <f t="shared" si="110"/>
        <v>0</v>
      </c>
      <c r="EB52" s="142">
        <f t="shared" si="110"/>
        <v>0</v>
      </c>
      <c r="EC52" s="142">
        <f t="shared" si="110"/>
        <v>0</v>
      </c>
      <c r="ED52" s="142">
        <f t="shared" si="110"/>
        <v>0</v>
      </c>
      <c r="EE52" s="142">
        <f t="shared" si="110"/>
        <v>0</v>
      </c>
      <c r="EF52" s="142">
        <f t="shared" si="110"/>
        <v>0</v>
      </c>
      <c r="EG52" s="142">
        <f t="shared" si="110"/>
        <v>0</v>
      </c>
      <c r="EH52" s="142">
        <f t="shared" si="110"/>
        <v>0</v>
      </c>
      <c r="EI52" s="142">
        <f t="shared" si="110"/>
        <v>0</v>
      </c>
      <c r="EJ52" s="142">
        <f t="shared" si="110"/>
        <v>0</v>
      </c>
      <c r="EK52" s="142">
        <f t="shared" si="110"/>
        <v>0</v>
      </c>
      <c r="EL52" s="142">
        <f t="shared" si="110"/>
        <v>0</v>
      </c>
      <c r="EM52" s="142">
        <f t="shared" si="110"/>
        <v>0</v>
      </c>
      <c r="EN52" s="142">
        <f t="shared" si="110"/>
        <v>0</v>
      </c>
      <c r="EO52" s="142">
        <f t="shared" si="110"/>
        <v>0</v>
      </c>
      <c r="EP52" s="142">
        <f t="shared" si="110"/>
        <v>0</v>
      </c>
      <c r="EQ52" s="142">
        <f t="shared" si="110"/>
        <v>0</v>
      </c>
      <c r="ER52" s="142">
        <f t="shared" si="110"/>
        <v>0</v>
      </c>
      <c r="ES52" s="142">
        <f t="shared" si="110"/>
        <v>0</v>
      </c>
      <c r="ET52" s="142">
        <f t="shared" si="110"/>
        <v>0</v>
      </c>
      <c r="EU52" s="142">
        <f t="shared" si="110"/>
        <v>0</v>
      </c>
      <c r="EV52" s="142">
        <f t="shared" si="110"/>
        <v>0</v>
      </c>
      <c r="EW52" s="142">
        <f t="shared" si="110"/>
        <v>0</v>
      </c>
      <c r="EX52" s="142">
        <f t="shared" si="110"/>
        <v>0</v>
      </c>
      <c r="EY52" s="142">
        <f t="shared" si="110"/>
        <v>0</v>
      </c>
      <c r="EZ52" s="144">
        <f t="shared" si="86"/>
        <v>0</v>
      </c>
      <c r="FA52" s="141">
        <f>IF(AND($M$3&gt;SUM(Q53:$Q$132),$G$3&lt;SUM(Q52:$Q$132)),$G$3-SUM(Q53:$Q$132),0)</f>
        <v>0</v>
      </c>
      <c r="FB52" s="120">
        <v>81</v>
      </c>
      <c r="FC52" s="145">
        <f>BX6</f>
        <v>0</v>
      </c>
      <c r="FD52" s="145">
        <f>BX133</f>
        <v>0</v>
      </c>
      <c r="FE52" s="141" t="str">
        <f t="shared" si="15"/>
        <v>x</v>
      </c>
    </row>
    <row r="53" spans="1:161" s="141" customFormat="1" ht="24.75" customHeight="1">
      <c r="A53" s="121"/>
      <c r="B53" s="121"/>
      <c r="C53" s="122"/>
      <c r="D53" s="123"/>
      <c r="E53" s="123"/>
      <c r="F53" s="124"/>
      <c r="G53" s="125">
        <f t="shared" si="2"/>
      </c>
      <c r="H53" s="126"/>
      <c r="I53" s="127">
        <f t="shared" si="23"/>
      </c>
      <c r="J53" s="128"/>
      <c r="K53" s="129"/>
      <c r="L53" s="130">
        <f t="shared" si="20"/>
      </c>
      <c r="M53" s="131"/>
      <c r="N53" s="130">
        <f t="shared" si="3"/>
      </c>
      <c r="O53" s="132"/>
      <c r="P53" s="133"/>
      <c r="Q53" s="134">
        <f t="shared" si="4"/>
      </c>
      <c r="R53" s="135">
        <f>IF(AND(E53=1,C53&gt;0),(D53-($B$4-C53)),IF(AND(E53&gt;0,E53=2),(D53-($B$4-C53))*'A - Condition &amp; Criticality'!$E$6,IF(AND(E53&gt;0,E53=3),(D53-($B$4-C53))*'A - Condition &amp; Criticality'!$E$7,IF(AND(E53&gt;0,E53=4),(D53-($B$4-C53))*'A - Condition &amp; Criticality'!$E$8,IF(AND(E53&gt;0,E53=5),(D53-($B$4-C53))*'A - Condition &amp; Criticality'!$E$9,IF(AND(E53&gt;0,E53=6),(D53-($B$4-C53))*'A - Condition &amp; Criticality'!$E$10,IF(AND(E53&gt;0,E53=7),(D53-($B$4-C53))*'A - Condition &amp; Criticality'!$E$11,0)))))))</f>
        <v>0</v>
      </c>
      <c r="S53" s="135">
        <f>IF(AND(E53&gt;0,E53=8),(D53-($B$4-C53))*'A - Condition &amp; Criticality'!$E$12,IF(AND(E53&gt;0,E53=9),(D53-($B$4-C53))*'A - Condition &amp; Criticality'!$E$13,IF(E53=10,0,0)))</f>
        <v>0</v>
      </c>
      <c r="T53" s="136">
        <f t="shared" si="80"/>
      </c>
      <c r="U53" s="137">
        <f t="shared" si="81"/>
        <v>0</v>
      </c>
      <c r="V53" s="138">
        <f t="shared" si="82"/>
        <v>0</v>
      </c>
      <c r="W53" s="138">
        <f t="shared" si="83"/>
        <v>0</v>
      </c>
      <c r="X53" s="139">
        <f>IF($M$3&gt;=SUM(AD53:$AD$132),0,IF(Y53&gt;=AD53,0,-PMT(AE53/12,(AB53)*12,0,(AD53-Y53))/$H$1))</f>
        <v>0</v>
      </c>
      <c r="Y53" s="138" t="e">
        <f>IF(Y54&gt;AD54,(-FV(AE53,(AB53-AB54),0,(Y54-AD54)))+-FV(AE53/12,(AB53-AB54)*12,SUM($X54:X$132)*$H$1),-FV(AE53/12,(AB53-AB54)*12,SUM(X54:$X$132)*$H$1,AC53))</f>
        <v>#N/A</v>
      </c>
      <c r="Z53" s="138" t="e">
        <f>IF(AND(AD53&gt;0,SUM($AD$8:AD52)=0,Y52&gt;0),Y52,0)</f>
        <v>#N/A</v>
      </c>
      <c r="AA53" s="140" t="b">
        <f>IF(AND(X53&gt;0,SUM($X$8:X52)=0),AB53)</f>
        <v>0</v>
      </c>
      <c r="AB53" s="141">
        <f t="shared" si="9"/>
        <v>0</v>
      </c>
      <c r="AC53" s="141">
        <f>IF(AND($M$3&gt;SUM(AD54:$AD$132),$M$3&lt;SUM(AD53:$AD$132)),$M$3-SUM(AD54:$AD$132),0)</f>
        <v>0</v>
      </c>
      <c r="AD53" s="142">
        <f t="shared" si="10"/>
        <v>0</v>
      </c>
      <c r="AE53" s="143" t="e">
        <f t="shared" si="11"/>
        <v>#N/A</v>
      </c>
      <c r="AF53" s="142">
        <f aca="true" t="shared" si="111" ref="AF53:CQ53">IF(AND(NOT(AF$6=AG$6),$T53=AF$6),$V53,0)</f>
        <v>0</v>
      </c>
      <c r="AG53" s="142">
        <f t="shared" si="111"/>
        <v>0</v>
      </c>
      <c r="AH53" s="142">
        <f t="shared" si="111"/>
        <v>0</v>
      </c>
      <c r="AI53" s="142">
        <f t="shared" si="111"/>
        <v>0</v>
      </c>
      <c r="AJ53" s="142">
        <f t="shared" si="111"/>
        <v>0</v>
      </c>
      <c r="AK53" s="142">
        <f t="shared" si="111"/>
        <v>0</v>
      </c>
      <c r="AL53" s="142">
        <f t="shared" si="111"/>
        <v>0</v>
      </c>
      <c r="AM53" s="142">
        <f t="shared" si="111"/>
        <v>0</v>
      </c>
      <c r="AN53" s="142">
        <f t="shared" si="111"/>
        <v>0</v>
      </c>
      <c r="AO53" s="142">
        <f t="shared" si="111"/>
        <v>0</v>
      </c>
      <c r="AP53" s="142">
        <f t="shared" si="111"/>
        <v>0</v>
      </c>
      <c r="AQ53" s="142">
        <f t="shared" si="111"/>
        <v>0</v>
      </c>
      <c r="AR53" s="142">
        <f t="shared" si="111"/>
        <v>0</v>
      </c>
      <c r="AS53" s="142">
        <f t="shared" si="111"/>
        <v>0</v>
      </c>
      <c r="AT53" s="142">
        <f t="shared" si="111"/>
        <v>0</v>
      </c>
      <c r="AU53" s="142">
        <f t="shared" si="111"/>
        <v>0</v>
      </c>
      <c r="AV53" s="142">
        <f t="shared" si="111"/>
        <v>0</v>
      </c>
      <c r="AW53" s="142">
        <f t="shared" si="111"/>
        <v>0</v>
      </c>
      <c r="AX53" s="142">
        <f t="shared" si="111"/>
        <v>0</v>
      </c>
      <c r="AY53" s="142">
        <f t="shared" si="111"/>
        <v>0</v>
      </c>
      <c r="AZ53" s="142">
        <f t="shared" si="111"/>
        <v>0</v>
      </c>
      <c r="BA53" s="142">
        <f t="shared" si="111"/>
        <v>0</v>
      </c>
      <c r="BB53" s="142">
        <f t="shared" si="111"/>
        <v>0</v>
      </c>
      <c r="BC53" s="142">
        <f t="shared" si="111"/>
        <v>0</v>
      </c>
      <c r="BD53" s="142">
        <f t="shared" si="111"/>
        <v>0</v>
      </c>
      <c r="BE53" s="142">
        <f t="shared" si="111"/>
        <v>0</v>
      </c>
      <c r="BF53" s="142">
        <f t="shared" si="111"/>
        <v>0</v>
      </c>
      <c r="BG53" s="142">
        <f t="shared" si="111"/>
        <v>0</v>
      </c>
      <c r="BH53" s="142">
        <f t="shared" si="111"/>
        <v>0</v>
      </c>
      <c r="BI53" s="142">
        <f t="shared" si="111"/>
        <v>0</v>
      </c>
      <c r="BJ53" s="142">
        <f t="shared" si="111"/>
        <v>0</v>
      </c>
      <c r="BK53" s="142">
        <f t="shared" si="111"/>
        <v>0</v>
      </c>
      <c r="BL53" s="142">
        <f t="shared" si="111"/>
        <v>0</v>
      </c>
      <c r="BM53" s="142">
        <f t="shared" si="111"/>
        <v>0</v>
      </c>
      <c r="BN53" s="142">
        <f t="shared" si="111"/>
        <v>0</v>
      </c>
      <c r="BO53" s="142">
        <f t="shared" si="111"/>
        <v>0</v>
      </c>
      <c r="BP53" s="142">
        <f t="shared" si="111"/>
        <v>0</v>
      </c>
      <c r="BQ53" s="142">
        <f t="shared" si="111"/>
        <v>0</v>
      </c>
      <c r="BR53" s="142">
        <f t="shared" si="111"/>
        <v>0</v>
      </c>
      <c r="BS53" s="142">
        <f t="shared" si="111"/>
        <v>0</v>
      </c>
      <c r="BT53" s="142">
        <f t="shared" si="111"/>
        <v>0</v>
      </c>
      <c r="BU53" s="142">
        <f t="shared" si="111"/>
        <v>0</v>
      </c>
      <c r="BV53" s="142">
        <f t="shared" si="111"/>
        <v>0</v>
      </c>
      <c r="BW53" s="142">
        <f t="shared" si="111"/>
        <v>0</v>
      </c>
      <c r="BX53" s="142">
        <f t="shared" si="111"/>
        <v>0</v>
      </c>
      <c r="BY53" s="142">
        <f t="shared" si="111"/>
        <v>0</v>
      </c>
      <c r="BZ53" s="142">
        <f t="shared" si="111"/>
        <v>0</v>
      </c>
      <c r="CA53" s="142">
        <f t="shared" si="111"/>
        <v>0</v>
      </c>
      <c r="CB53" s="142">
        <f t="shared" si="111"/>
        <v>0</v>
      </c>
      <c r="CC53" s="142">
        <f t="shared" si="111"/>
        <v>0</v>
      </c>
      <c r="CD53" s="142">
        <f t="shared" si="111"/>
        <v>0</v>
      </c>
      <c r="CE53" s="142">
        <f t="shared" si="111"/>
        <v>0</v>
      </c>
      <c r="CF53" s="142">
        <f t="shared" si="111"/>
        <v>0</v>
      </c>
      <c r="CG53" s="142">
        <f t="shared" si="111"/>
        <v>0</v>
      </c>
      <c r="CH53" s="142">
        <f t="shared" si="111"/>
        <v>0</v>
      </c>
      <c r="CI53" s="142">
        <f t="shared" si="111"/>
        <v>0</v>
      </c>
      <c r="CJ53" s="142">
        <f t="shared" si="111"/>
        <v>0</v>
      </c>
      <c r="CK53" s="142">
        <f t="shared" si="111"/>
        <v>0</v>
      </c>
      <c r="CL53" s="142">
        <f t="shared" si="111"/>
        <v>0</v>
      </c>
      <c r="CM53" s="142">
        <f t="shared" si="111"/>
        <v>0</v>
      </c>
      <c r="CN53" s="142">
        <f t="shared" si="111"/>
        <v>0</v>
      </c>
      <c r="CO53" s="142">
        <f t="shared" si="111"/>
        <v>0</v>
      </c>
      <c r="CP53" s="142">
        <f t="shared" si="111"/>
        <v>0</v>
      </c>
      <c r="CQ53" s="142">
        <f t="shared" si="111"/>
        <v>0</v>
      </c>
      <c r="CR53" s="142">
        <f aca="true" t="shared" si="112" ref="CR53:EY53">IF(AND(NOT(CR$6=CS$6),$T53=CR$6),$V53,0)</f>
        <v>0</v>
      </c>
      <c r="CS53" s="142">
        <f t="shared" si="112"/>
        <v>0</v>
      </c>
      <c r="CT53" s="142">
        <f t="shared" si="112"/>
        <v>0</v>
      </c>
      <c r="CU53" s="142">
        <f t="shared" si="112"/>
        <v>0</v>
      </c>
      <c r="CV53" s="142">
        <f t="shared" si="112"/>
        <v>0</v>
      </c>
      <c r="CW53" s="142">
        <f t="shared" si="112"/>
        <v>0</v>
      </c>
      <c r="CX53" s="142">
        <f t="shared" si="112"/>
        <v>0</v>
      </c>
      <c r="CY53" s="142">
        <f t="shared" si="112"/>
        <v>0</v>
      </c>
      <c r="CZ53" s="142">
        <f t="shared" si="112"/>
        <v>0</v>
      </c>
      <c r="DA53" s="142">
        <f t="shared" si="112"/>
        <v>0</v>
      </c>
      <c r="DB53" s="142">
        <f t="shared" si="112"/>
        <v>0</v>
      </c>
      <c r="DC53" s="142">
        <f t="shared" si="112"/>
        <v>0</v>
      </c>
      <c r="DD53" s="142">
        <f t="shared" si="112"/>
        <v>0</v>
      </c>
      <c r="DE53" s="142">
        <f t="shared" si="112"/>
        <v>0</v>
      </c>
      <c r="DF53" s="142">
        <f t="shared" si="112"/>
        <v>0</v>
      </c>
      <c r="DG53" s="142">
        <f t="shared" si="112"/>
        <v>0</v>
      </c>
      <c r="DH53" s="142">
        <f t="shared" si="112"/>
        <v>0</v>
      </c>
      <c r="DI53" s="142">
        <f t="shared" si="112"/>
        <v>0</v>
      </c>
      <c r="DJ53" s="142">
        <f t="shared" si="112"/>
        <v>0</v>
      </c>
      <c r="DK53" s="142">
        <f t="shared" si="112"/>
        <v>0</v>
      </c>
      <c r="DL53" s="142">
        <f t="shared" si="112"/>
        <v>0</v>
      </c>
      <c r="DM53" s="142">
        <f t="shared" si="112"/>
        <v>0</v>
      </c>
      <c r="DN53" s="142">
        <f t="shared" si="112"/>
        <v>0</v>
      </c>
      <c r="DO53" s="142">
        <f t="shared" si="112"/>
        <v>0</v>
      </c>
      <c r="DP53" s="142">
        <f t="shared" si="112"/>
        <v>0</v>
      </c>
      <c r="DQ53" s="142">
        <f t="shared" si="112"/>
        <v>0</v>
      </c>
      <c r="DR53" s="142">
        <f t="shared" si="112"/>
        <v>0</v>
      </c>
      <c r="DS53" s="142">
        <f t="shared" si="112"/>
        <v>0</v>
      </c>
      <c r="DT53" s="142">
        <f t="shared" si="112"/>
        <v>0</v>
      </c>
      <c r="DU53" s="142">
        <f t="shared" si="112"/>
        <v>0</v>
      </c>
      <c r="DV53" s="142">
        <f t="shared" si="112"/>
        <v>0</v>
      </c>
      <c r="DW53" s="142">
        <f t="shared" si="112"/>
        <v>0</v>
      </c>
      <c r="DX53" s="142">
        <f t="shared" si="112"/>
        <v>0</v>
      </c>
      <c r="DY53" s="142">
        <f t="shared" si="112"/>
        <v>0</v>
      </c>
      <c r="DZ53" s="142">
        <f t="shared" si="112"/>
        <v>0</v>
      </c>
      <c r="EA53" s="142">
        <f t="shared" si="112"/>
        <v>0</v>
      </c>
      <c r="EB53" s="142">
        <f t="shared" si="112"/>
        <v>0</v>
      </c>
      <c r="EC53" s="142">
        <f t="shared" si="112"/>
        <v>0</v>
      </c>
      <c r="ED53" s="142">
        <f t="shared" si="112"/>
        <v>0</v>
      </c>
      <c r="EE53" s="142">
        <f t="shared" si="112"/>
        <v>0</v>
      </c>
      <c r="EF53" s="142">
        <f t="shared" si="112"/>
        <v>0</v>
      </c>
      <c r="EG53" s="142">
        <f t="shared" si="112"/>
        <v>0</v>
      </c>
      <c r="EH53" s="142">
        <f t="shared" si="112"/>
        <v>0</v>
      </c>
      <c r="EI53" s="142">
        <f t="shared" si="112"/>
        <v>0</v>
      </c>
      <c r="EJ53" s="142">
        <f t="shared" si="112"/>
        <v>0</v>
      </c>
      <c r="EK53" s="142">
        <f t="shared" si="112"/>
        <v>0</v>
      </c>
      <c r="EL53" s="142">
        <f t="shared" si="112"/>
        <v>0</v>
      </c>
      <c r="EM53" s="142">
        <f t="shared" si="112"/>
        <v>0</v>
      </c>
      <c r="EN53" s="142">
        <f t="shared" si="112"/>
        <v>0</v>
      </c>
      <c r="EO53" s="142">
        <f t="shared" si="112"/>
        <v>0</v>
      </c>
      <c r="EP53" s="142">
        <f t="shared" si="112"/>
        <v>0</v>
      </c>
      <c r="EQ53" s="142">
        <f t="shared" si="112"/>
        <v>0</v>
      </c>
      <c r="ER53" s="142">
        <f t="shared" si="112"/>
        <v>0</v>
      </c>
      <c r="ES53" s="142">
        <f t="shared" si="112"/>
        <v>0</v>
      </c>
      <c r="ET53" s="142">
        <f t="shared" si="112"/>
        <v>0</v>
      </c>
      <c r="EU53" s="142">
        <f t="shared" si="112"/>
        <v>0</v>
      </c>
      <c r="EV53" s="142">
        <f t="shared" si="112"/>
        <v>0</v>
      </c>
      <c r="EW53" s="142">
        <f t="shared" si="112"/>
        <v>0</v>
      </c>
      <c r="EX53" s="142">
        <f t="shared" si="112"/>
        <v>0</v>
      </c>
      <c r="EY53" s="142">
        <f t="shared" si="112"/>
        <v>0</v>
      </c>
      <c r="EZ53" s="144">
        <f t="shared" si="86"/>
        <v>0</v>
      </c>
      <c r="FA53" s="141">
        <f>IF(AND($M$3&gt;SUM(Q54:$Q$132),$G$3&lt;SUM(Q53:$Q$132)),$G$3-SUM(Q54:$Q$132),0)</f>
        <v>0</v>
      </c>
      <c r="FB53" s="120">
        <v>80</v>
      </c>
      <c r="FC53" s="145">
        <f>BY6</f>
        <v>0</v>
      </c>
      <c r="FD53" s="145">
        <f>BY133</f>
        <v>0</v>
      </c>
      <c r="FE53" s="141" t="str">
        <f t="shared" si="15"/>
        <v>x</v>
      </c>
    </row>
    <row r="54" spans="1:161" s="141" customFormat="1" ht="24.75" customHeight="1">
      <c r="A54" s="121"/>
      <c r="B54" s="121"/>
      <c r="C54" s="122"/>
      <c r="D54" s="123"/>
      <c r="E54" s="123"/>
      <c r="F54" s="124"/>
      <c r="G54" s="125">
        <f t="shared" si="2"/>
      </c>
      <c r="H54" s="126"/>
      <c r="I54" s="127">
        <f t="shared" si="23"/>
      </c>
      <c r="J54" s="128"/>
      <c r="K54" s="129"/>
      <c r="L54" s="130">
        <f t="shared" si="20"/>
      </c>
      <c r="M54" s="131"/>
      <c r="N54" s="130">
        <f t="shared" si="3"/>
      </c>
      <c r="O54" s="132"/>
      <c r="P54" s="133"/>
      <c r="Q54" s="134">
        <f t="shared" si="4"/>
      </c>
      <c r="R54" s="135">
        <f>IF(AND(E54=1,C54&gt;0),(D54-($B$4-C54)),IF(AND(E54&gt;0,E54=2),(D54-($B$4-C54))*'A - Condition &amp; Criticality'!$E$6,IF(AND(E54&gt;0,E54=3),(D54-($B$4-C54))*'A - Condition &amp; Criticality'!$E$7,IF(AND(E54&gt;0,E54=4),(D54-($B$4-C54))*'A - Condition &amp; Criticality'!$E$8,IF(AND(E54&gt;0,E54=5),(D54-($B$4-C54))*'A - Condition &amp; Criticality'!$E$9,IF(AND(E54&gt;0,E54=6),(D54-($B$4-C54))*'A - Condition &amp; Criticality'!$E$10,IF(AND(E54&gt;0,E54=7),(D54-($B$4-C54))*'A - Condition &amp; Criticality'!$E$11,0)))))))</f>
        <v>0</v>
      </c>
      <c r="S54" s="135">
        <f>IF(AND(E54&gt;0,E54=8),(D54-($B$4-C54))*'A - Condition &amp; Criticality'!$E$12,IF(AND(E54&gt;0,E54=9),(D54-($B$4-C54))*'A - Condition &amp; Criticality'!$E$13,IF(E54=10,0,0)))</f>
        <v>0</v>
      </c>
      <c r="T54" s="136">
        <f t="shared" si="80"/>
      </c>
      <c r="U54" s="137">
        <f t="shared" si="81"/>
        <v>0</v>
      </c>
      <c r="V54" s="138">
        <f t="shared" si="82"/>
        <v>0</v>
      </c>
      <c r="W54" s="138">
        <f t="shared" si="83"/>
        <v>0</v>
      </c>
      <c r="X54" s="139">
        <f>IF($M$3&gt;=SUM(AD54:$AD$132),0,IF(Y54&gt;=AD54,0,-PMT(AE54/12,(AB54)*12,0,(AD54-Y54))/$H$1))</f>
        <v>0</v>
      </c>
      <c r="Y54" s="138" t="e">
        <f>IF(Y55&gt;AD55,(-FV(AE54,(AB54-AB55),0,(Y55-AD55)))+-FV(AE54/12,(AB54-AB55)*12,SUM($X55:X$132)*$H$1),-FV(AE54/12,(AB54-AB55)*12,SUM(X55:$X$132)*$H$1,AC54))</f>
        <v>#N/A</v>
      </c>
      <c r="Z54" s="138" t="e">
        <f>IF(AND(AD54&gt;0,SUM($AD$8:AD53)=0,Y53&gt;0),Y53,0)</f>
        <v>#N/A</v>
      </c>
      <c r="AA54" s="140" t="b">
        <f>IF(AND(X54&gt;0,SUM($X$8:X53)=0),AB54)</f>
        <v>0</v>
      </c>
      <c r="AB54" s="141">
        <f t="shared" si="9"/>
        <v>0</v>
      </c>
      <c r="AC54" s="141">
        <f>IF(AND($M$3&gt;SUM(AD55:$AD$132),$M$3&lt;SUM(AD54:$AD$132)),$M$3-SUM(AD55:$AD$132),0)</f>
        <v>0</v>
      </c>
      <c r="AD54" s="142">
        <f t="shared" si="10"/>
        <v>0</v>
      </c>
      <c r="AE54" s="143" t="e">
        <f t="shared" si="11"/>
        <v>#N/A</v>
      </c>
      <c r="AF54" s="142">
        <f aca="true" t="shared" si="113" ref="AF54:CQ54">IF(AND(NOT(AF$6=AG$6),$T54=AF$6),$V54,0)</f>
        <v>0</v>
      </c>
      <c r="AG54" s="142">
        <f t="shared" si="113"/>
        <v>0</v>
      </c>
      <c r="AH54" s="142">
        <f t="shared" si="113"/>
        <v>0</v>
      </c>
      <c r="AI54" s="142">
        <f t="shared" si="113"/>
        <v>0</v>
      </c>
      <c r="AJ54" s="142">
        <f t="shared" si="113"/>
        <v>0</v>
      </c>
      <c r="AK54" s="142">
        <f t="shared" si="113"/>
        <v>0</v>
      </c>
      <c r="AL54" s="142">
        <f t="shared" si="113"/>
        <v>0</v>
      </c>
      <c r="AM54" s="142">
        <f t="shared" si="113"/>
        <v>0</v>
      </c>
      <c r="AN54" s="142">
        <f t="shared" si="113"/>
        <v>0</v>
      </c>
      <c r="AO54" s="142">
        <f t="shared" si="113"/>
        <v>0</v>
      </c>
      <c r="AP54" s="142">
        <f t="shared" si="113"/>
        <v>0</v>
      </c>
      <c r="AQ54" s="142">
        <f t="shared" si="113"/>
        <v>0</v>
      </c>
      <c r="AR54" s="142">
        <f t="shared" si="113"/>
        <v>0</v>
      </c>
      <c r="AS54" s="142">
        <f t="shared" si="113"/>
        <v>0</v>
      </c>
      <c r="AT54" s="142">
        <f t="shared" si="113"/>
        <v>0</v>
      </c>
      <c r="AU54" s="142">
        <f t="shared" si="113"/>
        <v>0</v>
      </c>
      <c r="AV54" s="142">
        <f t="shared" si="113"/>
        <v>0</v>
      </c>
      <c r="AW54" s="142">
        <f t="shared" si="113"/>
        <v>0</v>
      </c>
      <c r="AX54" s="142">
        <f t="shared" si="113"/>
        <v>0</v>
      </c>
      <c r="AY54" s="142">
        <f t="shared" si="113"/>
        <v>0</v>
      </c>
      <c r="AZ54" s="142">
        <f t="shared" si="113"/>
        <v>0</v>
      </c>
      <c r="BA54" s="142">
        <f t="shared" si="113"/>
        <v>0</v>
      </c>
      <c r="BB54" s="142">
        <f t="shared" si="113"/>
        <v>0</v>
      </c>
      <c r="BC54" s="142">
        <f t="shared" si="113"/>
        <v>0</v>
      </c>
      <c r="BD54" s="142">
        <f t="shared" si="113"/>
        <v>0</v>
      </c>
      <c r="BE54" s="142">
        <f t="shared" si="113"/>
        <v>0</v>
      </c>
      <c r="BF54" s="142">
        <f t="shared" si="113"/>
        <v>0</v>
      </c>
      <c r="BG54" s="142">
        <f t="shared" si="113"/>
        <v>0</v>
      </c>
      <c r="BH54" s="142">
        <f t="shared" si="113"/>
        <v>0</v>
      </c>
      <c r="BI54" s="142">
        <f t="shared" si="113"/>
        <v>0</v>
      </c>
      <c r="BJ54" s="142">
        <f t="shared" si="113"/>
        <v>0</v>
      </c>
      <c r="BK54" s="142">
        <f t="shared" si="113"/>
        <v>0</v>
      </c>
      <c r="BL54" s="142">
        <f t="shared" si="113"/>
        <v>0</v>
      </c>
      <c r="BM54" s="142">
        <f t="shared" si="113"/>
        <v>0</v>
      </c>
      <c r="BN54" s="142">
        <f t="shared" si="113"/>
        <v>0</v>
      </c>
      <c r="BO54" s="142">
        <f t="shared" si="113"/>
        <v>0</v>
      </c>
      <c r="BP54" s="142">
        <f t="shared" si="113"/>
        <v>0</v>
      </c>
      <c r="BQ54" s="142">
        <f t="shared" si="113"/>
        <v>0</v>
      </c>
      <c r="BR54" s="142">
        <f t="shared" si="113"/>
        <v>0</v>
      </c>
      <c r="BS54" s="142">
        <f t="shared" si="113"/>
        <v>0</v>
      </c>
      <c r="BT54" s="142">
        <f t="shared" si="113"/>
        <v>0</v>
      </c>
      <c r="BU54" s="142">
        <f t="shared" si="113"/>
        <v>0</v>
      </c>
      <c r="BV54" s="142">
        <f t="shared" si="113"/>
        <v>0</v>
      </c>
      <c r="BW54" s="142">
        <f t="shared" si="113"/>
        <v>0</v>
      </c>
      <c r="BX54" s="142">
        <f t="shared" si="113"/>
        <v>0</v>
      </c>
      <c r="BY54" s="142">
        <f t="shared" si="113"/>
        <v>0</v>
      </c>
      <c r="BZ54" s="142">
        <f t="shared" si="113"/>
        <v>0</v>
      </c>
      <c r="CA54" s="142">
        <f t="shared" si="113"/>
        <v>0</v>
      </c>
      <c r="CB54" s="142">
        <f t="shared" si="113"/>
        <v>0</v>
      </c>
      <c r="CC54" s="142">
        <f t="shared" si="113"/>
        <v>0</v>
      </c>
      <c r="CD54" s="142">
        <f t="shared" si="113"/>
        <v>0</v>
      </c>
      <c r="CE54" s="142">
        <f t="shared" si="113"/>
        <v>0</v>
      </c>
      <c r="CF54" s="142">
        <f t="shared" si="113"/>
        <v>0</v>
      </c>
      <c r="CG54" s="142">
        <f t="shared" si="113"/>
        <v>0</v>
      </c>
      <c r="CH54" s="142">
        <f t="shared" si="113"/>
        <v>0</v>
      </c>
      <c r="CI54" s="142">
        <f t="shared" si="113"/>
        <v>0</v>
      </c>
      <c r="CJ54" s="142">
        <f t="shared" si="113"/>
        <v>0</v>
      </c>
      <c r="CK54" s="142">
        <f t="shared" si="113"/>
        <v>0</v>
      </c>
      <c r="CL54" s="142">
        <f t="shared" si="113"/>
        <v>0</v>
      </c>
      <c r="CM54" s="142">
        <f t="shared" si="113"/>
        <v>0</v>
      </c>
      <c r="CN54" s="142">
        <f t="shared" si="113"/>
        <v>0</v>
      </c>
      <c r="CO54" s="142">
        <f t="shared" si="113"/>
        <v>0</v>
      </c>
      <c r="CP54" s="142">
        <f t="shared" si="113"/>
        <v>0</v>
      </c>
      <c r="CQ54" s="142">
        <f t="shared" si="113"/>
        <v>0</v>
      </c>
      <c r="CR54" s="142">
        <f aca="true" t="shared" si="114" ref="CR54:EY54">IF(AND(NOT(CR$6=CS$6),$T54=CR$6),$V54,0)</f>
        <v>0</v>
      </c>
      <c r="CS54" s="142">
        <f t="shared" si="114"/>
        <v>0</v>
      </c>
      <c r="CT54" s="142">
        <f t="shared" si="114"/>
        <v>0</v>
      </c>
      <c r="CU54" s="142">
        <f t="shared" si="114"/>
        <v>0</v>
      </c>
      <c r="CV54" s="142">
        <f t="shared" si="114"/>
        <v>0</v>
      </c>
      <c r="CW54" s="142">
        <f t="shared" si="114"/>
        <v>0</v>
      </c>
      <c r="CX54" s="142">
        <f t="shared" si="114"/>
        <v>0</v>
      </c>
      <c r="CY54" s="142">
        <f t="shared" si="114"/>
        <v>0</v>
      </c>
      <c r="CZ54" s="142">
        <f t="shared" si="114"/>
        <v>0</v>
      </c>
      <c r="DA54" s="142">
        <f t="shared" si="114"/>
        <v>0</v>
      </c>
      <c r="DB54" s="142">
        <f t="shared" si="114"/>
        <v>0</v>
      </c>
      <c r="DC54" s="142">
        <f t="shared" si="114"/>
        <v>0</v>
      </c>
      <c r="DD54" s="142">
        <f t="shared" si="114"/>
        <v>0</v>
      </c>
      <c r="DE54" s="142">
        <f t="shared" si="114"/>
        <v>0</v>
      </c>
      <c r="DF54" s="142">
        <f t="shared" si="114"/>
        <v>0</v>
      </c>
      <c r="DG54" s="142">
        <f t="shared" si="114"/>
        <v>0</v>
      </c>
      <c r="DH54" s="142">
        <f t="shared" si="114"/>
        <v>0</v>
      </c>
      <c r="DI54" s="142">
        <f t="shared" si="114"/>
        <v>0</v>
      </c>
      <c r="DJ54" s="142">
        <f t="shared" si="114"/>
        <v>0</v>
      </c>
      <c r="DK54" s="142">
        <f t="shared" si="114"/>
        <v>0</v>
      </c>
      <c r="DL54" s="142">
        <f t="shared" si="114"/>
        <v>0</v>
      </c>
      <c r="DM54" s="142">
        <f t="shared" si="114"/>
        <v>0</v>
      </c>
      <c r="DN54" s="142">
        <f t="shared" si="114"/>
        <v>0</v>
      </c>
      <c r="DO54" s="142">
        <f t="shared" si="114"/>
        <v>0</v>
      </c>
      <c r="DP54" s="142">
        <f t="shared" si="114"/>
        <v>0</v>
      </c>
      <c r="DQ54" s="142">
        <f t="shared" si="114"/>
        <v>0</v>
      </c>
      <c r="DR54" s="142">
        <f t="shared" si="114"/>
        <v>0</v>
      </c>
      <c r="DS54" s="142">
        <f t="shared" si="114"/>
        <v>0</v>
      </c>
      <c r="DT54" s="142">
        <f t="shared" si="114"/>
        <v>0</v>
      </c>
      <c r="DU54" s="142">
        <f t="shared" si="114"/>
        <v>0</v>
      </c>
      <c r="DV54" s="142">
        <f t="shared" si="114"/>
        <v>0</v>
      </c>
      <c r="DW54" s="142">
        <f t="shared" si="114"/>
        <v>0</v>
      </c>
      <c r="DX54" s="142">
        <f t="shared" si="114"/>
        <v>0</v>
      </c>
      <c r="DY54" s="142">
        <f t="shared" si="114"/>
        <v>0</v>
      </c>
      <c r="DZ54" s="142">
        <f t="shared" si="114"/>
        <v>0</v>
      </c>
      <c r="EA54" s="142">
        <f t="shared" si="114"/>
        <v>0</v>
      </c>
      <c r="EB54" s="142">
        <f t="shared" si="114"/>
        <v>0</v>
      </c>
      <c r="EC54" s="142">
        <f t="shared" si="114"/>
        <v>0</v>
      </c>
      <c r="ED54" s="142">
        <f t="shared" si="114"/>
        <v>0</v>
      </c>
      <c r="EE54" s="142">
        <f t="shared" si="114"/>
        <v>0</v>
      </c>
      <c r="EF54" s="142">
        <f t="shared" si="114"/>
        <v>0</v>
      </c>
      <c r="EG54" s="142">
        <f t="shared" si="114"/>
        <v>0</v>
      </c>
      <c r="EH54" s="142">
        <f t="shared" si="114"/>
        <v>0</v>
      </c>
      <c r="EI54" s="142">
        <f t="shared" si="114"/>
        <v>0</v>
      </c>
      <c r="EJ54" s="142">
        <f t="shared" si="114"/>
        <v>0</v>
      </c>
      <c r="EK54" s="142">
        <f t="shared" si="114"/>
        <v>0</v>
      </c>
      <c r="EL54" s="142">
        <f t="shared" si="114"/>
        <v>0</v>
      </c>
      <c r="EM54" s="142">
        <f t="shared" si="114"/>
        <v>0</v>
      </c>
      <c r="EN54" s="142">
        <f t="shared" si="114"/>
        <v>0</v>
      </c>
      <c r="EO54" s="142">
        <f t="shared" si="114"/>
        <v>0</v>
      </c>
      <c r="EP54" s="142">
        <f t="shared" si="114"/>
        <v>0</v>
      </c>
      <c r="EQ54" s="142">
        <f t="shared" si="114"/>
        <v>0</v>
      </c>
      <c r="ER54" s="142">
        <f t="shared" si="114"/>
        <v>0</v>
      </c>
      <c r="ES54" s="142">
        <f t="shared" si="114"/>
        <v>0</v>
      </c>
      <c r="ET54" s="142">
        <f t="shared" si="114"/>
        <v>0</v>
      </c>
      <c r="EU54" s="142">
        <f t="shared" si="114"/>
        <v>0</v>
      </c>
      <c r="EV54" s="142">
        <f t="shared" si="114"/>
        <v>0</v>
      </c>
      <c r="EW54" s="142">
        <f t="shared" si="114"/>
        <v>0</v>
      </c>
      <c r="EX54" s="142">
        <f t="shared" si="114"/>
        <v>0</v>
      </c>
      <c r="EY54" s="142">
        <f t="shared" si="114"/>
        <v>0</v>
      </c>
      <c r="EZ54" s="144">
        <f t="shared" si="86"/>
        <v>0</v>
      </c>
      <c r="FA54" s="141">
        <f>IF(AND($M$3&gt;SUM(Q55:$Q$132),$G$3&lt;SUM(Q54:$Q$132)),$G$3-SUM(Q55:$Q$132),0)</f>
        <v>0</v>
      </c>
      <c r="FB54" s="120">
        <v>79</v>
      </c>
      <c r="FC54" s="145">
        <f>BZ6</f>
        <v>0</v>
      </c>
      <c r="FD54" s="145">
        <f>BZ133</f>
        <v>0</v>
      </c>
      <c r="FE54" s="141" t="str">
        <f t="shared" si="15"/>
        <v>x</v>
      </c>
    </row>
    <row r="55" spans="1:161" s="141" customFormat="1" ht="24.75" customHeight="1">
      <c r="A55" s="121"/>
      <c r="B55" s="121"/>
      <c r="C55" s="122"/>
      <c r="D55" s="123"/>
      <c r="E55" s="123"/>
      <c r="F55" s="124"/>
      <c r="G55" s="125">
        <f t="shared" si="2"/>
      </c>
      <c r="H55" s="126"/>
      <c r="I55" s="127">
        <f t="shared" si="23"/>
      </c>
      <c r="J55" s="128"/>
      <c r="K55" s="129"/>
      <c r="L55" s="130">
        <f t="shared" si="20"/>
      </c>
      <c r="M55" s="131"/>
      <c r="N55" s="130">
        <f t="shared" si="3"/>
      </c>
      <c r="O55" s="132"/>
      <c r="P55" s="133"/>
      <c r="Q55" s="134">
        <f t="shared" si="4"/>
      </c>
      <c r="R55" s="135">
        <f>IF(AND(E55=1,C55&gt;0),(D55-($B$4-C55)),IF(AND(E55&gt;0,E55=2),(D55-($B$4-C55))*'A - Condition &amp; Criticality'!$E$6,IF(AND(E55&gt;0,E55=3),(D55-($B$4-C55))*'A - Condition &amp; Criticality'!$E$7,IF(AND(E55&gt;0,E55=4),(D55-($B$4-C55))*'A - Condition &amp; Criticality'!$E$8,IF(AND(E55&gt;0,E55=5),(D55-($B$4-C55))*'A - Condition &amp; Criticality'!$E$9,IF(AND(E55&gt;0,E55=6),(D55-($B$4-C55))*'A - Condition &amp; Criticality'!$E$10,IF(AND(E55&gt;0,E55=7),(D55-($B$4-C55))*'A - Condition &amp; Criticality'!$E$11,0)))))))</f>
        <v>0</v>
      </c>
      <c r="S55" s="135">
        <f>IF(AND(E55&gt;0,E55=8),(D55-($B$4-C55))*'A - Condition &amp; Criticality'!$E$12,IF(AND(E55&gt;0,E55=9),(D55-($B$4-C55))*'A - Condition &amp; Criticality'!$E$13,IF(E55=10,0,0)))</f>
        <v>0</v>
      </c>
      <c r="T55" s="136">
        <f t="shared" si="80"/>
      </c>
      <c r="U55" s="137">
        <f t="shared" si="81"/>
        <v>0</v>
      </c>
      <c r="V55" s="138">
        <f t="shared" si="82"/>
        <v>0</v>
      </c>
      <c r="W55" s="138">
        <f t="shared" si="83"/>
        <v>0</v>
      </c>
      <c r="X55" s="139">
        <f>IF($M$3&gt;=SUM(AD55:$AD$132),0,IF(Y55&gt;=AD55,0,-PMT(AE55/12,(AB55)*12,0,(AD55-Y55))/$H$1))</f>
        <v>0</v>
      </c>
      <c r="Y55" s="138" t="e">
        <f>IF(Y56&gt;AD56,(-FV(AE55,(AB55-AB56),0,(Y56-AD56)))+-FV(AE55/12,(AB55-AB56)*12,SUM($X56:X$132)*$H$1),-FV(AE55/12,(AB55-AB56)*12,SUM(X56:$X$132)*$H$1,AC55))</f>
        <v>#N/A</v>
      </c>
      <c r="Z55" s="138" t="e">
        <f>IF(AND(AD55&gt;0,SUM($AD$8:AD54)=0,Y54&gt;0),Y54,0)</f>
        <v>#N/A</v>
      </c>
      <c r="AA55" s="140" t="b">
        <f>IF(AND(X55&gt;0,SUM($X$8:X54)=0),AB55)</f>
        <v>0</v>
      </c>
      <c r="AB55" s="141">
        <f t="shared" si="9"/>
        <v>0</v>
      </c>
      <c r="AC55" s="141">
        <f>IF(AND($M$3&gt;SUM(AD56:$AD$132),$M$3&lt;SUM(AD55:$AD$132)),$M$3-SUM(AD56:$AD$132),0)</f>
        <v>0</v>
      </c>
      <c r="AD55" s="142">
        <f t="shared" si="10"/>
        <v>0</v>
      </c>
      <c r="AE55" s="143" t="e">
        <f t="shared" si="11"/>
        <v>#N/A</v>
      </c>
      <c r="AF55" s="142">
        <f aca="true" t="shared" si="115" ref="AF55:CQ55">IF(AND(NOT(AF$6=AG$6),$T55=AF$6),$V55,0)</f>
        <v>0</v>
      </c>
      <c r="AG55" s="142">
        <f t="shared" si="115"/>
        <v>0</v>
      </c>
      <c r="AH55" s="142">
        <f t="shared" si="115"/>
        <v>0</v>
      </c>
      <c r="AI55" s="142">
        <f t="shared" si="115"/>
        <v>0</v>
      </c>
      <c r="AJ55" s="142">
        <f t="shared" si="115"/>
        <v>0</v>
      </c>
      <c r="AK55" s="142">
        <f t="shared" si="115"/>
        <v>0</v>
      </c>
      <c r="AL55" s="142">
        <f t="shared" si="115"/>
        <v>0</v>
      </c>
      <c r="AM55" s="142">
        <f t="shared" si="115"/>
        <v>0</v>
      </c>
      <c r="AN55" s="142">
        <f t="shared" si="115"/>
        <v>0</v>
      </c>
      <c r="AO55" s="142">
        <f t="shared" si="115"/>
        <v>0</v>
      </c>
      <c r="AP55" s="142">
        <f t="shared" si="115"/>
        <v>0</v>
      </c>
      <c r="AQ55" s="142">
        <f t="shared" si="115"/>
        <v>0</v>
      </c>
      <c r="AR55" s="142">
        <f t="shared" si="115"/>
        <v>0</v>
      </c>
      <c r="AS55" s="142">
        <f t="shared" si="115"/>
        <v>0</v>
      </c>
      <c r="AT55" s="142">
        <f t="shared" si="115"/>
        <v>0</v>
      </c>
      <c r="AU55" s="142">
        <f t="shared" si="115"/>
        <v>0</v>
      </c>
      <c r="AV55" s="142">
        <f t="shared" si="115"/>
        <v>0</v>
      </c>
      <c r="AW55" s="142">
        <f t="shared" si="115"/>
        <v>0</v>
      </c>
      <c r="AX55" s="142">
        <f t="shared" si="115"/>
        <v>0</v>
      </c>
      <c r="AY55" s="142">
        <f t="shared" si="115"/>
        <v>0</v>
      </c>
      <c r="AZ55" s="142">
        <f t="shared" si="115"/>
        <v>0</v>
      </c>
      <c r="BA55" s="142">
        <f t="shared" si="115"/>
        <v>0</v>
      </c>
      <c r="BB55" s="142">
        <f t="shared" si="115"/>
        <v>0</v>
      </c>
      <c r="BC55" s="142">
        <f t="shared" si="115"/>
        <v>0</v>
      </c>
      <c r="BD55" s="142">
        <f t="shared" si="115"/>
        <v>0</v>
      </c>
      <c r="BE55" s="142">
        <f t="shared" si="115"/>
        <v>0</v>
      </c>
      <c r="BF55" s="142">
        <f t="shared" si="115"/>
        <v>0</v>
      </c>
      <c r="BG55" s="142">
        <f t="shared" si="115"/>
        <v>0</v>
      </c>
      <c r="BH55" s="142">
        <f t="shared" si="115"/>
        <v>0</v>
      </c>
      <c r="BI55" s="142">
        <f t="shared" si="115"/>
        <v>0</v>
      </c>
      <c r="BJ55" s="142">
        <f t="shared" si="115"/>
        <v>0</v>
      </c>
      <c r="BK55" s="142">
        <f t="shared" si="115"/>
        <v>0</v>
      </c>
      <c r="BL55" s="142">
        <f t="shared" si="115"/>
        <v>0</v>
      </c>
      <c r="BM55" s="142">
        <f t="shared" si="115"/>
        <v>0</v>
      </c>
      <c r="BN55" s="142">
        <f t="shared" si="115"/>
        <v>0</v>
      </c>
      <c r="BO55" s="142">
        <f t="shared" si="115"/>
        <v>0</v>
      </c>
      <c r="BP55" s="142">
        <f t="shared" si="115"/>
        <v>0</v>
      </c>
      <c r="BQ55" s="142">
        <f t="shared" si="115"/>
        <v>0</v>
      </c>
      <c r="BR55" s="142">
        <f t="shared" si="115"/>
        <v>0</v>
      </c>
      <c r="BS55" s="142">
        <f t="shared" si="115"/>
        <v>0</v>
      </c>
      <c r="BT55" s="142">
        <f t="shared" si="115"/>
        <v>0</v>
      </c>
      <c r="BU55" s="142">
        <f t="shared" si="115"/>
        <v>0</v>
      </c>
      <c r="BV55" s="142">
        <f t="shared" si="115"/>
        <v>0</v>
      </c>
      <c r="BW55" s="142">
        <f t="shared" si="115"/>
        <v>0</v>
      </c>
      <c r="BX55" s="142">
        <f t="shared" si="115"/>
        <v>0</v>
      </c>
      <c r="BY55" s="142">
        <f t="shared" si="115"/>
        <v>0</v>
      </c>
      <c r="BZ55" s="142">
        <f t="shared" si="115"/>
        <v>0</v>
      </c>
      <c r="CA55" s="142">
        <f t="shared" si="115"/>
        <v>0</v>
      </c>
      <c r="CB55" s="142">
        <f t="shared" si="115"/>
        <v>0</v>
      </c>
      <c r="CC55" s="142">
        <f t="shared" si="115"/>
        <v>0</v>
      </c>
      <c r="CD55" s="142">
        <f t="shared" si="115"/>
        <v>0</v>
      </c>
      <c r="CE55" s="142">
        <f t="shared" si="115"/>
        <v>0</v>
      </c>
      <c r="CF55" s="142">
        <f t="shared" si="115"/>
        <v>0</v>
      </c>
      <c r="CG55" s="142">
        <f t="shared" si="115"/>
        <v>0</v>
      </c>
      <c r="CH55" s="142">
        <f t="shared" si="115"/>
        <v>0</v>
      </c>
      <c r="CI55" s="142">
        <f t="shared" si="115"/>
        <v>0</v>
      </c>
      <c r="CJ55" s="142">
        <f t="shared" si="115"/>
        <v>0</v>
      </c>
      <c r="CK55" s="142">
        <f t="shared" si="115"/>
        <v>0</v>
      </c>
      <c r="CL55" s="142">
        <f t="shared" si="115"/>
        <v>0</v>
      </c>
      <c r="CM55" s="142">
        <f t="shared" si="115"/>
        <v>0</v>
      </c>
      <c r="CN55" s="142">
        <f t="shared" si="115"/>
        <v>0</v>
      </c>
      <c r="CO55" s="142">
        <f t="shared" si="115"/>
        <v>0</v>
      </c>
      <c r="CP55" s="142">
        <f t="shared" si="115"/>
        <v>0</v>
      </c>
      <c r="CQ55" s="142">
        <f t="shared" si="115"/>
        <v>0</v>
      </c>
      <c r="CR55" s="142">
        <f aca="true" t="shared" si="116" ref="CR55:EY55">IF(AND(NOT(CR$6=CS$6),$T55=CR$6),$V55,0)</f>
        <v>0</v>
      </c>
      <c r="CS55" s="142">
        <f t="shared" si="116"/>
        <v>0</v>
      </c>
      <c r="CT55" s="142">
        <f t="shared" si="116"/>
        <v>0</v>
      </c>
      <c r="CU55" s="142">
        <f t="shared" si="116"/>
        <v>0</v>
      </c>
      <c r="CV55" s="142">
        <f t="shared" si="116"/>
        <v>0</v>
      </c>
      <c r="CW55" s="142">
        <f t="shared" si="116"/>
        <v>0</v>
      </c>
      <c r="CX55" s="142">
        <f t="shared" si="116"/>
        <v>0</v>
      </c>
      <c r="CY55" s="142">
        <f t="shared" si="116"/>
        <v>0</v>
      </c>
      <c r="CZ55" s="142">
        <f t="shared" si="116"/>
        <v>0</v>
      </c>
      <c r="DA55" s="142">
        <f t="shared" si="116"/>
        <v>0</v>
      </c>
      <c r="DB55" s="142">
        <f t="shared" si="116"/>
        <v>0</v>
      </c>
      <c r="DC55" s="142">
        <f t="shared" si="116"/>
        <v>0</v>
      </c>
      <c r="DD55" s="142">
        <f t="shared" si="116"/>
        <v>0</v>
      </c>
      <c r="DE55" s="142">
        <f t="shared" si="116"/>
        <v>0</v>
      </c>
      <c r="DF55" s="142">
        <f t="shared" si="116"/>
        <v>0</v>
      </c>
      <c r="DG55" s="142">
        <f t="shared" si="116"/>
        <v>0</v>
      </c>
      <c r="DH55" s="142">
        <f t="shared" si="116"/>
        <v>0</v>
      </c>
      <c r="DI55" s="142">
        <f t="shared" si="116"/>
        <v>0</v>
      </c>
      <c r="DJ55" s="142">
        <f t="shared" si="116"/>
        <v>0</v>
      </c>
      <c r="DK55" s="142">
        <f t="shared" si="116"/>
        <v>0</v>
      </c>
      <c r="DL55" s="142">
        <f t="shared" si="116"/>
        <v>0</v>
      </c>
      <c r="DM55" s="142">
        <f t="shared" si="116"/>
        <v>0</v>
      </c>
      <c r="DN55" s="142">
        <f t="shared" si="116"/>
        <v>0</v>
      </c>
      <c r="DO55" s="142">
        <f t="shared" si="116"/>
        <v>0</v>
      </c>
      <c r="DP55" s="142">
        <f t="shared" si="116"/>
        <v>0</v>
      </c>
      <c r="DQ55" s="142">
        <f t="shared" si="116"/>
        <v>0</v>
      </c>
      <c r="DR55" s="142">
        <f t="shared" si="116"/>
        <v>0</v>
      </c>
      <c r="DS55" s="142">
        <f t="shared" si="116"/>
        <v>0</v>
      </c>
      <c r="DT55" s="142">
        <f t="shared" si="116"/>
        <v>0</v>
      </c>
      <c r="DU55" s="142">
        <f t="shared" si="116"/>
        <v>0</v>
      </c>
      <c r="DV55" s="142">
        <f t="shared" si="116"/>
        <v>0</v>
      </c>
      <c r="DW55" s="142">
        <f t="shared" si="116"/>
        <v>0</v>
      </c>
      <c r="DX55" s="142">
        <f t="shared" si="116"/>
        <v>0</v>
      </c>
      <c r="DY55" s="142">
        <f t="shared" si="116"/>
        <v>0</v>
      </c>
      <c r="DZ55" s="142">
        <f t="shared" si="116"/>
        <v>0</v>
      </c>
      <c r="EA55" s="142">
        <f t="shared" si="116"/>
        <v>0</v>
      </c>
      <c r="EB55" s="142">
        <f t="shared" si="116"/>
        <v>0</v>
      </c>
      <c r="EC55" s="142">
        <f t="shared" si="116"/>
        <v>0</v>
      </c>
      <c r="ED55" s="142">
        <f t="shared" si="116"/>
        <v>0</v>
      </c>
      <c r="EE55" s="142">
        <f t="shared" si="116"/>
        <v>0</v>
      </c>
      <c r="EF55" s="142">
        <f t="shared" si="116"/>
        <v>0</v>
      </c>
      <c r="EG55" s="142">
        <f t="shared" si="116"/>
        <v>0</v>
      </c>
      <c r="EH55" s="142">
        <f t="shared" si="116"/>
        <v>0</v>
      </c>
      <c r="EI55" s="142">
        <f t="shared" si="116"/>
        <v>0</v>
      </c>
      <c r="EJ55" s="142">
        <f t="shared" si="116"/>
        <v>0</v>
      </c>
      <c r="EK55" s="142">
        <f t="shared" si="116"/>
        <v>0</v>
      </c>
      <c r="EL55" s="142">
        <f t="shared" si="116"/>
        <v>0</v>
      </c>
      <c r="EM55" s="142">
        <f t="shared" si="116"/>
        <v>0</v>
      </c>
      <c r="EN55" s="142">
        <f t="shared" si="116"/>
        <v>0</v>
      </c>
      <c r="EO55" s="142">
        <f t="shared" si="116"/>
        <v>0</v>
      </c>
      <c r="EP55" s="142">
        <f t="shared" si="116"/>
        <v>0</v>
      </c>
      <c r="EQ55" s="142">
        <f t="shared" si="116"/>
        <v>0</v>
      </c>
      <c r="ER55" s="142">
        <f t="shared" si="116"/>
        <v>0</v>
      </c>
      <c r="ES55" s="142">
        <f t="shared" si="116"/>
        <v>0</v>
      </c>
      <c r="ET55" s="142">
        <f t="shared" si="116"/>
        <v>0</v>
      </c>
      <c r="EU55" s="142">
        <f t="shared" si="116"/>
        <v>0</v>
      </c>
      <c r="EV55" s="142">
        <f t="shared" si="116"/>
        <v>0</v>
      </c>
      <c r="EW55" s="142">
        <f t="shared" si="116"/>
        <v>0</v>
      </c>
      <c r="EX55" s="142">
        <f t="shared" si="116"/>
        <v>0</v>
      </c>
      <c r="EY55" s="142">
        <f t="shared" si="116"/>
        <v>0</v>
      </c>
      <c r="EZ55" s="144">
        <f t="shared" si="86"/>
        <v>0</v>
      </c>
      <c r="FA55" s="141">
        <f>IF(AND($M$3&gt;SUM(Q56:$Q$132),$G$3&lt;SUM(Q55:$Q$132)),$G$3-SUM(Q56:$Q$132),0)</f>
        <v>0</v>
      </c>
      <c r="FB55" s="120">
        <v>78</v>
      </c>
      <c r="FC55" s="145">
        <f>CA6</f>
        <v>0</v>
      </c>
      <c r="FD55" s="145">
        <f>CA133</f>
        <v>0</v>
      </c>
      <c r="FE55" s="141" t="str">
        <f t="shared" si="15"/>
        <v>x</v>
      </c>
    </row>
    <row r="56" spans="1:161" s="141" customFormat="1" ht="24.75" customHeight="1">
      <c r="A56" s="121"/>
      <c r="B56" s="121"/>
      <c r="C56" s="122"/>
      <c r="D56" s="123"/>
      <c r="E56" s="123"/>
      <c r="F56" s="124"/>
      <c r="G56" s="125">
        <f t="shared" si="2"/>
      </c>
      <c r="H56" s="126"/>
      <c r="I56" s="127">
        <f t="shared" si="23"/>
      </c>
      <c r="J56" s="128"/>
      <c r="K56" s="129"/>
      <c r="L56" s="130">
        <f t="shared" si="20"/>
      </c>
      <c r="M56" s="131"/>
      <c r="N56" s="130">
        <f t="shared" si="3"/>
      </c>
      <c r="O56" s="132"/>
      <c r="P56" s="133"/>
      <c r="Q56" s="134">
        <f t="shared" si="4"/>
      </c>
      <c r="R56" s="135">
        <f>IF(AND(E56=1,C56&gt;0),(D56-($B$4-C56)),IF(AND(E56&gt;0,E56=2),(D56-($B$4-C56))*'A - Condition &amp; Criticality'!$E$6,IF(AND(E56&gt;0,E56=3),(D56-($B$4-C56))*'A - Condition &amp; Criticality'!$E$7,IF(AND(E56&gt;0,E56=4),(D56-($B$4-C56))*'A - Condition &amp; Criticality'!$E$8,IF(AND(E56&gt;0,E56=5),(D56-($B$4-C56))*'A - Condition &amp; Criticality'!$E$9,IF(AND(E56&gt;0,E56=6),(D56-($B$4-C56))*'A - Condition &amp; Criticality'!$E$10,IF(AND(E56&gt;0,E56=7),(D56-($B$4-C56))*'A - Condition &amp; Criticality'!$E$11,0)))))))</f>
        <v>0</v>
      </c>
      <c r="S56" s="135">
        <f>IF(AND(E56&gt;0,E56=8),(D56-($B$4-C56))*'A - Condition &amp; Criticality'!$E$12,IF(AND(E56&gt;0,E56=9),(D56-($B$4-C56))*'A - Condition &amp; Criticality'!$E$13,IF(E56=10,0,0)))</f>
        <v>0</v>
      </c>
      <c r="T56" s="136">
        <f t="shared" si="80"/>
      </c>
      <c r="U56" s="137">
        <f t="shared" si="81"/>
        <v>0</v>
      </c>
      <c r="V56" s="138">
        <f t="shared" si="82"/>
        <v>0</v>
      </c>
      <c r="W56" s="138">
        <f t="shared" si="83"/>
        <v>0</v>
      </c>
      <c r="X56" s="139">
        <f>IF($M$3&gt;=SUM(AD56:$AD$132),0,IF(Y56&gt;=AD56,0,-PMT(AE56/12,(AB56)*12,0,(AD56-Y56))/$H$1))</f>
        <v>0</v>
      </c>
      <c r="Y56" s="138" t="e">
        <f>IF(Y57&gt;AD57,(-FV(AE56,(AB56-AB57),0,(Y57-AD57)))+-FV(AE56/12,(AB56-AB57)*12,SUM($X57:X$132)*$H$1),-FV(AE56/12,(AB56-AB57)*12,SUM(X57:$X$132)*$H$1,AC56))</f>
        <v>#N/A</v>
      </c>
      <c r="Z56" s="138" t="e">
        <f>IF(AND(AD56&gt;0,SUM($AD$8:AD55)=0,Y55&gt;0),Y55,0)</f>
        <v>#N/A</v>
      </c>
      <c r="AA56" s="140" t="b">
        <f>IF(AND(X56&gt;0,SUM($X$8:X55)=0),AB56)</f>
        <v>0</v>
      </c>
      <c r="AB56" s="141">
        <f t="shared" si="9"/>
        <v>0</v>
      </c>
      <c r="AC56" s="141">
        <f>IF(AND($M$3&gt;SUM(AD57:$AD$132),$M$3&lt;SUM(AD56:$AD$132)),$M$3-SUM(AD57:$AD$132),0)</f>
        <v>0</v>
      </c>
      <c r="AD56" s="142">
        <f t="shared" si="10"/>
        <v>0</v>
      </c>
      <c r="AE56" s="143" t="e">
        <f t="shared" si="11"/>
        <v>#N/A</v>
      </c>
      <c r="AF56" s="142">
        <f aca="true" t="shared" si="117" ref="AF56:CQ56">IF(AND(NOT(AF$6=AG$6),$T56=AF$6),$V56,0)</f>
        <v>0</v>
      </c>
      <c r="AG56" s="142">
        <f t="shared" si="117"/>
        <v>0</v>
      </c>
      <c r="AH56" s="142">
        <f t="shared" si="117"/>
        <v>0</v>
      </c>
      <c r="AI56" s="142">
        <f t="shared" si="117"/>
        <v>0</v>
      </c>
      <c r="AJ56" s="142">
        <f t="shared" si="117"/>
        <v>0</v>
      </c>
      <c r="AK56" s="142">
        <f t="shared" si="117"/>
        <v>0</v>
      </c>
      <c r="AL56" s="142">
        <f t="shared" si="117"/>
        <v>0</v>
      </c>
      <c r="AM56" s="142">
        <f t="shared" si="117"/>
        <v>0</v>
      </c>
      <c r="AN56" s="142">
        <f t="shared" si="117"/>
        <v>0</v>
      </c>
      <c r="AO56" s="142">
        <f t="shared" si="117"/>
        <v>0</v>
      </c>
      <c r="AP56" s="142">
        <f t="shared" si="117"/>
        <v>0</v>
      </c>
      <c r="AQ56" s="142">
        <f t="shared" si="117"/>
        <v>0</v>
      </c>
      <c r="AR56" s="142">
        <f t="shared" si="117"/>
        <v>0</v>
      </c>
      <c r="AS56" s="142">
        <f t="shared" si="117"/>
        <v>0</v>
      </c>
      <c r="AT56" s="142">
        <f t="shared" si="117"/>
        <v>0</v>
      </c>
      <c r="AU56" s="142">
        <f t="shared" si="117"/>
        <v>0</v>
      </c>
      <c r="AV56" s="142">
        <f t="shared" si="117"/>
        <v>0</v>
      </c>
      <c r="AW56" s="142">
        <f t="shared" si="117"/>
        <v>0</v>
      </c>
      <c r="AX56" s="142">
        <f t="shared" si="117"/>
        <v>0</v>
      </c>
      <c r="AY56" s="142">
        <f t="shared" si="117"/>
        <v>0</v>
      </c>
      <c r="AZ56" s="142">
        <f t="shared" si="117"/>
        <v>0</v>
      </c>
      <c r="BA56" s="142">
        <f t="shared" si="117"/>
        <v>0</v>
      </c>
      <c r="BB56" s="142">
        <f t="shared" si="117"/>
        <v>0</v>
      </c>
      <c r="BC56" s="142">
        <f t="shared" si="117"/>
        <v>0</v>
      </c>
      <c r="BD56" s="142">
        <f t="shared" si="117"/>
        <v>0</v>
      </c>
      <c r="BE56" s="142">
        <f t="shared" si="117"/>
        <v>0</v>
      </c>
      <c r="BF56" s="142">
        <f t="shared" si="117"/>
        <v>0</v>
      </c>
      <c r="BG56" s="142">
        <f t="shared" si="117"/>
        <v>0</v>
      </c>
      <c r="BH56" s="142">
        <f t="shared" si="117"/>
        <v>0</v>
      </c>
      <c r="BI56" s="142">
        <f t="shared" si="117"/>
        <v>0</v>
      </c>
      <c r="BJ56" s="142">
        <f t="shared" si="117"/>
        <v>0</v>
      </c>
      <c r="BK56" s="142">
        <f t="shared" si="117"/>
        <v>0</v>
      </c>
      <c r="BL56" s="142">
        <f t="shared" si="117"/>
        <v>0</v>
      </c>
      <c r="BM56" s="142">
        <f t="shared" si="117"/>
        <v>0</v>
      </c>
      <c r="BN56" s="142">
        <f t="shared" si="117"/>
        <v>0</v>
      </c>
      <c r="BO56" s="142">
        <f t="shared" si="117"/>
        <v>0</v>
      </c>
      <c r="BP56" s="142">
        <f t="shared" si="117"/>
        <v>0</v>
      </c>
      <c r="BQ56" s="142">
        <f t="shared" si="117"/>
        <v>0</v>
      </c>
      <c r="BR56" s="142">
        <f t="shared" si="117"/>
        <v>0</v>
      </c>
      <c r="BS56" s="142">
        <f t="shared" si="117"/>
        <v>0</v>
      </c>
      <c r="BT56" s="142">
        <f t="shared" si="117"/>
        <v>0</v>
      </c>
      <c r="BU56" s="142">
        <f t="shared" si="117"/>
        <v>0</v>
      </c>
      <c r="BV56" s="142">
        <f t="shared" si="117"/>
        <v>0</v>
      </c>
      <c r="BW56" s="142">
        <f t="shared" si="117"/>
        <v>0</v>
      </c>
      <c r="BX56" s="142">
        <f t="shared" si="117"/>
        <v>0</v>
      </c>
      <c r="BY56" s="142">
        <f t="shared" si="117"/>
        <v>0</v>
      </c>
      <c r="BZ56" s="142">
        <f t="shared" si="117"/>
        <v>0</v>
      </c>
      <c r="CA56" s="142">
        <f t="shared" si="117"/>
        <v>0</v>
      </c>
      <c r="CB56" s="142">
        <f t="shared" si="117"/>
        <v>0</v>
      </c>
      <c r="CC56" s="142">
        <f t="shared" si="117"/>
        <v>0</v>
      </c>
      <c r="CD56" s="142">
        <f t="shared" si="117"/>
        <v>0</v>
      </c>
      <c r="CE56" s="142">
        <f t="shared" si="117"/>
        <v>0</v>
      </c>
      <c r="CF56" s="142">
        <f t="shared" si="117"/>
        <v>0</v>
      </c>
      <c r="CG56" s="142">
        <f t="shared" si="117"/>
        <v>0</v>
      </c>
      <c r="CH56" s="142">
        <f t="shared" si="117"/>
        <v>0</v>
      </c>
      <c r="CI56" s="142">
        <f t="shared" si="117"/>
        <v>0</v>
      </c>
      <c r="CJ56" s="142">
        <f t="shared" si="117"/>
        <v>0</v>
      </c>
      <c r="CK56" s="142">
        <f t="shared" si="117"/>
        <v>0</v>
      </c>
      <c r="CL56" s="142">
        <f t="shared" si="117"/>
        <v>0</v>
      </c>
      <c r="CM56" s="142">
        <f t="shared" si="117"/>
        <v>0</v>
      </c>
      <c r="CN56" s="142">
        <f t="shared" si="117"/>
        <v>0</v>
      </c>
      <c r="CO56" s="142">
        <f t="shared" si="117"/>
        <v>0</v>
      </c>
      <c r="CP56" s="142">
        <f t="shared" si="117"/>
        <v>0</v>
      </c>
      <c r="CQ56" s="142">
        <f t="shared" si="117"/>
        <v>0</v>
      </c>
      <c r="CR56" s="142">
        <f aca="true" t="shared" si="118" ref="CR56:EY56">IF(AND(NOT(CR$6=CS$6),$T56=CR$6),$V56,0)</f>
        <v>0</v>
      </c>
      <c r="CS56" s="142">
        <f t="shared" si="118"/>
        <v>0</v>
      </c>
      <c r="CT56" s="142">
        <f t="shared" si="118"/>
        <v>0</v>
      </c>
      <c r="CU56" s="142">
        <f t="shared" si="118"/>
        <v>0</v>
      </c>
      <c r="CV56" s="142">
        <f t="shared" si="118"/>
        <v>0</v>
      </c>
      <c r="CW56" s="142">
        <f t="shared" si="118"/>
        <v>0</v>
      </c>
      <c r="CX56" s="142">
        <f t="shared" si="118"/>
        <v>0</v>
      </c>
      <c r="CY56" s="142">
        <f t="shared" si="118"/>
        <v>0</v>
      </c>
      <c r="CZ56" s="142">
        <f t="shared" si="118"/>
        <v>0</v>
      </c>
      <c r="DA56" s="142">
        <f t="shared" si="118"/>
        <v>0</v>
      </c>
      <c r="DB56" s="142">
        <f t="shared" si="118"/>
        <v>0</v>
      </c>
      <c r="DC56" s="142">
        <f t="shared" si="118"/>
        <v>0</v>
      </c>
      <c r="DD56" s="142">
        <f t="shared" si="118"/>
        <v>0</v>
      </c>
      <c r="DE56" s="142">
        <f t="shared" si="118"/>
        <v>0</v>
      </c>
      <c r="DF56" s="142">
        <f t="shared" si="118"/>
        <v>0</v>
      </c>
      <c r="DG56" s="142">
        <f t="shared" si="118"/>
        <v>0</v>
      </c>
      <c r="DH56" s="142">
        <f t="shared" si="118"/>
        <v>0</v>
      </c>
      <c r="DI56" s="142">
        <f t="shared" si="118"/>
        <v>0</v>
      </c>
      <c r="DJ56" s="142">
        <f t="shared" si="118"/>
        <v>0</v>
      </c>
      <c r="DK56" s="142">
        <f t="shared" si="118"/>
        <v>0</v>
      </c>
      <c r="DL56" s="142">
        <f t="shared" si="118"/>
        <v>0</v>
      </c>
      <c r="DM56" s="142">
        <f t="shared" si="118"/>
        <v>0</v>
      </c>
      <c r="DN56" s="142">
        <f t="shared" si="118"/>
        <v>0</v>
      </c>
      <c r="DO56" s="142">
        <f t="shared" si="118"/>
        <v>0</v>
      </c>
      <c r="DP56" s="142">
        <f t="shared" si="118"/>
        <v>0</v>
      </c>
      <c r="DQ56" s="142">
        <f t="shared" si="118"/>
        <v>0</v>
      </c>
      <c r="DR56" s="142">
        <f t="shared" si="118"/>
        <v>0</v>
      </c>
      <c r="DS56" s="142">
        <f t="shared" si="118"/>
        <v>0</v>
      </c>
      <c r="DT56" s="142">
        <f t="shared" si="118"/>
        <v>0</v>
      </c>
      <c r="DU56" s="142">
        <f t="shared" si="118"/>
        <v>0</v>
      </c>
      <c r="DV56" s="142">
        <f t="shared" si="118"/>
        <v>0</v>
      </c>
      <c r="DW56" s="142">
        <f t="shared" si="118"/>
        <v>0</v>
      </c>
      <c r="DX56" s="142">
        <f t="shared" si="118"/>
        <v>0</v>
      </c>
      <c r="DY56" s="142">
        <f t="shared" si="118"/>
        <v>0</v>
      </c>
      <c r="DZ56" s="142">
        <f t="shared" si="118"/>
        <v>0</v>
      </c>
      <c r="EA56" s="142">
        <f t="shared" si="118"/>
        <v>0</v>
      </c>
      <c r="EB56" s="142">
        <f t="shared" si="118"/>
        <v>0</v>
      </c>
      <c r="EC56" s="142">
        <f t="shared" si="118"/>
        <v>0</v>
      </c>
      <c r="ED56" s="142">
        <f t="shared" si="118"/>
        <v>0</v>
      </c>
      <c r="EE56" s="142">
        <f t="shared" si="118"/>
        <v>0</v>
      </c>
      <c r="EF56" s="142">
        <f t="shared" si="118"/>
        <v>0</v>
      </c>
      <c r="EG56" s="142">
        <f t="shared" si="118"/>
        <v>0</v>
      </c>
      <c r="EH56" s="142">
        <f t="shared" si="118"/>
        <v>0</v>
      </c>
      <c r="EI56" s="142">
        <f t="shared" si="118"/>
        <v>0</v>
      </c>
      <c r="EJ56" s="142">
        <f t="shared" si="118"/>
        <v>0</v>
      </c>
      <c r="EK56" s="142">
        <f t="shared" si="118"/>
        <v>0</v>
      </c>
      <c r="EL56" s="142">
        <f t="shared" si="118"/>
        <v>0</v>
      </c>
      <c r="EM56" s="142">
        <f t="shared" si="118"/>
        <v>0</v>
      </c>
      <c r="EN56" s="142">
        <f t="shared" si="118"/>
        <v>0</v>
      </c>
      <c r="EO56" s="142">
        <f t="shared" si="118"/>
        <v>0</v>
      </c>
      <c r="EP56" s="142">
        <f t="shared" si="118"/>
        <v>0</v>
      </c>
      <c r="EQ56" s="142">
        <f t="shared" si="118"/>
        <v>0</v>
      </c>
      <c r="ER56" s="142">
        <f t="shared" si="118"/>
        <v>0</v>
      </c>
      <c r="ES56" s="142">
        <f t="shared" si="118"/>
        <v>0</v>
      </c>
      <c r="ET56" s="142">
        <f t="shared" si="118"/>
        <v>0</v>
      </c>
      <c r="EU56" s="142">
        <f t="shared" si="118"/>
        <v>0</v>
      </c>
      <c r="EV56" s="142">
        <f t="shared" si="118"/>
        <v>0</v>
      </c>
      <c r="EW56" s="142">
        <f t="shared" si="118"/>
        <v>0</v>
      </c>
      <c r="EX56" s="142">
        <f t="shared" si="118"/>
        <v>0</v>
      </c>
      <c r="EY56" s="142">
        <f t="shared" si="118"/>
        <v>0</v>
      </c>
      <c r="EZ56" s="144">
        <f t="shared" si="86"/>
        <v>0</v>
      </c>
      <c r="FA56" s="141">
        <f>IF(AND($M$3&gt;SUM(Q57:$Q$132),$G$3&lt;SUM(Q56:$Q$132)),$G$3-SUM(Q57:$Q$132),0)</f>
        <v>0</v>
      </c>
      <c r="FB56" s="120">
        <v>77</v>
      </c>
      <c r="FC56" s="149">
        <f>CB6</f>
        <v>0</v>
      </c>
      <c r="FD56" s="150">
        <f>CB133</f>
        <v>0</v>
      </c>
      <c r="FE56" s="141" t="str">
        <f t="shared" si="15"/>
        <v>x</v>
      </c>
    </row>
    <row r="57" spans="1:161" s="141" customFormat="1" ht="24.75" customHeight="1">
      <c r="A57" s="121"/>
      <c r="B57" s="121"/>
      <c r="C57" s="122"/>
      <c r="D57" s="123"/>
      <c r="E57" s="123"/>
      <c r="F57" s="124"/>
      <c r="G57" s="125">
        <f t="shared" si="2"/>
      </c>
      <c r="H57" s="126"/>
      <c r="I57" s="127">
        <f t="shared" si="23"/>
      </c>
      <c r="J57" s="128"/>
      <c r="K57" s="129"/>
      <c r="L57" s="130">
        <f t="shared" si="20"/>
      </c>
      <c r="M57" s="131"/>
      <c r="N57" s="130">
        <f t="shared" si="3"/>
      </c>
      <c r="O57" s="132"/>
      <c r="P57" s="133"/>
      <c r="Q57" s="134">
        <f t="shared" si="4"/>
      </c>
      <c r="R57" s="135">
        <f>IF(AND(E57=1,C57&gt;0),(D57-($B$4-C57)),IF(AND(E57&gt;0,E57=2),(D57-($B$4-C57))*'A - Condition &amp; Criticality'!$E$6,IF(AND(E57&gt;0,E57=3),(D57-($B$4-C57))*'A - Condition &amp; Criticality'!$E$7,IF(AND(E57&gt;0,E57=4),(D57-($B$4-C57))*'A - Condition &amp; Criticality'!$E$8,IF(AND(E57&gt;0,E57=5),(D57-($B$4-C57))*'A - Condition &amp; Criticality'!$E$9,IF(AND(E57&gt;0,E57=6),(D57-($B$4-C57))*'A - Condition &amp; Criticality'!$E$10,IF(AND(E57&gt;0,E57=7),(D57-($B$4-C57))*'A - Condition &amp; Criticality'!$E$11,0)))))))</f>
        <v>0</v>
      </c>
      <c r="S57" s="135">
        <f>IF(AND(E57&gt;0,E57=8),(D57-($B$4-C57))*'A - Condition &amp; Criticality'!$E$12,IF(AND(E57&gt;0,E57=9),(D57-($B$4-C57))*'A - Condition &amp; Criticality'!$E$13,IF(E57=10,0,0)))</f>
        <v>0</v>
      </c>
      <c r="T57" s="136">
        <f t="shared" si="80"/>
      </c>
      <c r="U57" s="137">
        <f>P57</f>
        <v>0</v>
      </c>
      <c r="V57" s="138">
        <f t="shared" si="82"/>
        <v>0</v>
      </c>
      <c r="W57" s="138">
        <f t="shared" si="83"/>
        <v>0</v>
      </c>
      <c r="X57" s="139">
        <f>IF($M$3&gt;=SUM(AD57:$AD$132),0,IF(Y57&gt;=AD57,0,-PMT(AE57/12,(AB57)*12,0,(AD57-Y57))/$H$1))</f>
        <v>0</v>
      </c>
      <c r="Y57" s="138" t="e">
        <f>IF(Y58&gt;AD58,(-FV(AE57,(AB57-AB58),0,(Y58-AD58)))+-FV(AE57/12,(AB57-AB58)*12,SUM($X58:X$132)*$H$1),-FV(AE57/12,(AB57-AB58)*12,SUM(X58:$X$132)*$H$1,AC57))</f>
        <v>#N/A</v>
      </c>
      <c r="Z57" s="138" t="e">
        <f>IF(AND(AD57&gt;0,SUM($AD$8:AD56)=0,Y56&gt;0),Y56,0)</f>
        <v>#N/A</v>
      </c>
      <c r="AA57" s="140" t="b">
        <f>IF(AND(X57&gt;0,SUM($X$8:X56)=0),AB57)</f>
        <v>0</v>
      </c>
      <c r="AB57" s="141">
        <f t="shared" si="9"/>
        <v>0</v>
      </c>
      <c r="AC57" s="141">
        <f>IF(AND($M$3&gt;SUM(AD58:$AD$132),$M$3&lt;SUM(AD57:$AD$132)),$M$3-SUM(AD58:$AD$132),0)</f>
        <v>0</v>
      </c>
      <c r="AD57" s="142">
        <f t="shared" si="10"/>
        <v>0</v>
      </c>
      <c r="AE57" s="143" t="e">
        <f>INDEX($T$8:$U$132,MATCH(AB57,$T$8:$T$132,0),2)</f>
        <v>#N/A</v>
      </c>
      <c r="AF57" s="142">
        <f aca="true" t="shared" si="119" ref="AF57:CQ57">IF(AND(NOT(AF$6=AG$6),$T57=AF$6),$V57,0)</f>
        <v>0</v>
      </c>
      <c r="AG57" s="142">
        <f t="shared" si="119"/>
        <v>0</v>
      </c>
      <c r="AH57" s="142">
        <f t="shared" si="119"/>
        <v>0</v>
      </c>
      <c r="AI57" s="142">
        <f t="shared" si="119"/>
        <v>0</v>
      </c>
      <c r="AJ57" s="142">
        <f t="shared" si="119"/>
        <v>0</v>
      </c>
      <c r="AK57" s="142">
        <f t="shared" si="119"/>
        <v>0</v>
      </c>
      <c r="AL57" s="142">
        <f t="shared" si="119"/>
        <v>0</v>
      </c>
      <c r="AM57" s="142">
        <f t="shared" si="119"/>
        <v>0</v>
      </c>
      <c r="AN57" s="142">
        <f t="shared" si="119"/>
        <v>0</v>
      </c>
      <c r="AO57" s="142">
        <f t="shared" si="119"/>
        <v>0</v>
      </c>
      <c r="AP57" s="142">
        <f t="shared" si="119"/>
        <v>0</v>
      </c>
      <c r="AQ57" s="142">
        <f t="shared" si="119"/>
        <v>0</v>
      </c>
      <c r="AR57" s="142">
        <f t="shared" si="119"/>
        <v>0</v>
      </c>
      <c r="AS57" s="142">
        <f t="shared" si="119"/>
        <v>0</v>
      </c>
      <c r="AT57" s="142">
        <f t="shared" si="119"/>
        <v>0</v>
      </c>
      <c r="AU57" s="142">
        <f t="shared" si="119"/>
        <v>0</v>
      </c>
      <c r="AV57" s="142">
        <f t="shared" si="119"/>
        <v>0</v>
      </c>
      <c r="AW57" s="142">
        <f t="shared" si="119"/>
        <v>0</v>
      </c>
      <c r="AX57" s="142">
        <f t="shared" si="119"/>
        <v>0</v>
      </c>
      <c r="AY57" s="142">
        <f t="shared" si="119"/>
        <v>0</v>
      </c>
      <c r="AZ57" s="142">
        <f t="shared" si="119"/>
        <v>0</v>
      </c>
      <c r="BA57" s="142">
        <f t="shared" si="119"/>
        <v>0</v>
      </c>
      <c r="BB57" s="142">
        <f t="shared" si="119"/>
        <v>0</v>
      </c>
      <c r="BC57" s="142">
        <f t="shared" si="119"/>
        <v>0</v>
      </c>
      <c r="BD57" s="142">
        <f t="shared" si="119"/>
        <v>0</v>
      </c>
      <c r="BE57" s="142">
        <f t="shared" si="119"/>
        <v>0</v>
      </c>
      <c r="BF57" s="142">
        <f t="shared" si="119"/>
        <v>0</v>
      </c>
      <c r="BG57" s="142">
        <f t="shared" si="119"/>
        <v>0</v>
      </c>
      <c r="BH57" s="142">
        <f t="shared" si="119"/>
        <v>0</v>
      </c>
      <c r="BI57" s="142">
        <f t="shared" si="119"/>
        <v>0</v>
      </c>
      <c r="BJ57" s="142">
        <f t="shared" si="119"/>
        <v>0</v>
      </c>
      <c r="BK57" s="142">
        <f t="shared" si="119"/>
        <v>0</v>
      </c>
      <c r="BL57" s="142">
        <f t="shared" si="119"/>
        <v>0</v>
      </c>
      <c r="BM57" s="142">
        <f t="shared" si="119"/>
        <v>0</v>
      </c>
      <c r="BN57" s="142">
        <f t="shared" si="119"/>
        <v>0</v>
      </c>
      <c r="BO57" s="142">
        <f t="shared" si="119"/>
        <v>0</v>
      </c>
      <c r="BP57" s="142">
        <f t="shared" si="119"/>
        <v>0</v>
      </c>
      <c r="BQ57" s="142">
        <f t="shared" si="119"/>
        <v>0</v>
      </c>
      <c r="BR57" s="142">
        <f t="shared" si="119"/>
        <v>0</v>
      </c>
      <c r="BS57" s="142">
        <f t="shared" si="119"/>
        <v>0</v>
      </c>
      <c r="BT57" s="142">
        <f t="shared" si="119"/>
        <v>0</v>
      </c>
      <c r="BU57" s="142">
        <f t="shared" si="119"/>
        <v>0</v>
      </c>
      <c r="BV57" s="142">
        <f t="shared" si="119"/>
        <v>0</v>
      </c>
      <c r="BW57" s="142">
        <f t="shared" si="119"/>
        <v>0</v>
      </c>
      <c r="BX57" s="142">
        <f t="shared" si="119"/>
        <v>0</v>
      </c>
      <c r="BY57" s="142">
        <f t="shared" si="119"/>
        <v>0</v>
      </c>
      <c r="BZ57" s="142">
        <f t="shared" si="119"/>
        <v>0</v>
      </c>
      <c r="CA57" s="142">
        <f t="shared" si="119"/>
        <v>0</v>
      </c>
      <c r="CB57" s="142">
        <f t="shared" si="119"/>
        <v>0</v>
      </c>
      <c r="CC57" s="142">
        <f t="shared" si="119"/>
        <v>0</v>
      </c>
      <c r="CD57" s="142">
        <f t="shared" si="119"/>
        <v>0</v>
      </c>
      <c r="CE57" s="142">
        <f t="shared" si="119"/>
        <v>0</v>
      </c>
      <c r="CF57" s="142">
        <f t="shared" si="119"/>
        <v>0</v>
      </c>
      <c r="CG57" s="142">
        <f t="shared" si="119"/>
        <v>0</v>
      </c>
      <c r="CH57" s="142">
        <f t="shared" si="119"/>
        <v>0</v>
      </c>
      <c r="CI57" s="142">
        <f t="shared" si="119"/>
        <v>0</v>
      </c>
      <c r="CJ57" s="142">
        <f t="shared" si="119"/>
        <v>0</v>
      </c>
      <c r="CK57" s="142">
        <f t="shared" si="119"/>
        <v>0</v>
      </c>
      <c r="CL57" s="142">
        <f t="shared" si="119"/>
        <v>0</v>
      </c>
      <c r="CM57" s="142">
        <f t="shared" si="119"/>
        <v>0</v>
      </c>
      <c r="CN57" s="142">
        <f t="shared" si="119"/>
        <v>0</v>
      </c>
      <c r="CO57" s="142">
        <f t="shared" si="119"/>
        <v>0</v>
      </c>
      <c r="CP57" s="142">
        <f t="shared" si="119"/>
        <v>0</v>
      </c>
      <c r="CQ57" s="142">
        <f t="shared" si="119"/>
        <v>0</v>
      </c>
      <c r="CR57" s="142">
        <f aca="true" t="shared" si="120" ref="CR57:EY57">IF(AND(NOT(CR$6=CS$6),$T57=CR$6),$V57,0)</f>
        <v>0</v>
      </c>
      <c r="CS57" s="142">
        <f t="shared" si="120"/>
        <v>0</v>
      </c>
      <c r="CT57" s="142">
        <f t="shared" si="120"/>
        <v>0</v>
      </c>
      <c r="CU57" s="142">
        <f t="shared" si="120"/>
        <v>0</v>
      </c>
      <c r="CV57" s="142">
        <f t="shared" si="120"/>
        <v>0</v>
      </c>
      <c r="CW57" s="142">
        <f t="shared" si="120"/>
        <v>0</v>
      </c>
      <c r="CX57" s="142">
        <f t="shared" si="120"/>
        <v>0</v>
      </c>
      <c r="CY57" s="142">
        <f t="shared" si="120"/>
        <v>0</v>
      </c>
      <c r="CZ57" s="142">
        <f t="shared" si="120"/>
        <v>0</v>
      </c>
      <c r="DA57" s="142">
        <f t="shared" si="120"/>
        <v>0</v>
      </c>
      <c r="DB57" s="142">
        <f t="shared" si="120"/>
        <v>0</v>
      </c>
      <c r="DC57" s="142">
        <f t="shared" si="120"/>
        <v>0</v>
      </c>
      <c r="DD57" s="142">
        <f t="shared" si="120"/>
        <v>0</v>
      </c>
      <c r="DE57" s="142">
        <f t="shared" si="120"/>
        <v>0</v>
      </c>
      <c r="DF57" s="142">
        <f t="shared" si="120"/>
        <v>0</v>
      </c>
      <c r="DG57" s="142">
        <f t="shared" si="120"/>
        <v>0</v>
      </c>
      <c r="DH57" s="142">
        <f t="shared" si="120"/>
        <v>0</v>
      </c>
      <c r="DI57" s="142">
        <f t="shared" si="120"/>
        <v>0</v>
      </c>
      <c r="DJ57" s="142">
        <f t="shared" si="120"/>
        <v>0</v>
      </c>
      <c r="DK57" s="142">
        <f t="shared" si="120"/>
        <v>0</v>
      </c>
      <c r="DL57" s="142">
        <f t="shared" si="120"/>
        <v>0</v>
      </c>
      <c r="DM57" s="142">
        <f t="shared" si="120"/>
        <v>0</v>
      </c>
      <c r="DN57" s="142">
        <f t="shared" si="120"/>
        <v>0</v>
      </c>
      <c r="DO57" s="142">
        <f t="shared" si="120"/>
        <v>0</v>
      </c>
      <c r="DP57" s="142">
        <f t="shared" si="120"/>
        <v>0</v>
      </c>
      <c r="DQ57" s="142">
        <f t="shared" si="120"/>
        <v>0</v>
      </c>
      <c r="DR57" s="142">
        <f t="shared" si="120"/>
        <v>0</v>
      </c>
      <c r="DS57" s="142">
        <f t="shared" si="120"/>
        <v>0</v>
      </c>
      <c r="DT57" s="142">
        <f t="shared" si="120"/>
        <v>0</v>
      </c>
      <c r="DU57" s="142">
        <f t="shared" si="120"/>
        <v>0</v>
      </c>
      <c r="DV57" s="142">
        <f t="shared" si="120"/>
        <v>0</v>
      </c>
      <c r="DW57" s="142">
        <f t="shared" si="120"/>
        <v>0</v>
      </c>
      <c r="DX57" s="142">
        <f t="shared" si="120"/>
        <v>0</v>
      </c>
      <c r="DY57" s="142">
        <f t="shared" si="120"/>
        <v>0</v>
      </c>
      <c r="DZ57" s="142">
        <f t="shared" si="120"/>
        <v>0</v>
      </c>
      <c r="EA57" s="142">
        <f t="shared" si="120"/>
        <v>0</v>
      </c>
      <c r="EB57" s="142">
        <f t="shared" si="120"/>
        <v>0</v>
      </c>
      <c r="EC57" s="142">
        <f t="shared" si="120"/>
        <v>0</v>
      </c>
      <c r="ED57" s="142">
        <f t="shared" si="120"/>
        <v>0</v>
      </c>
      <c r="EE57" s="142">
        <f t="shared" si="120"/>
        <v>0</v>
      </c>
      <c r="EF57" s="142">
        <f t="shared" si="120"/>
        <v>0</v>
      </c>
      <c r="EG57" s="142">
        <f t="shared" si="120"/>
        <v>0</v>
      </c>
      <c r="EH57" s="142">
        <f t="shared" si="120"/>
        <v>0</v>
      </c>
      <c r="EI57" s="142">
        <f t="shared" si="120"/>
        <v>0</v>
      </c>
      <c r="EJ57" s="142">
        <f t="shared" si="120"/>
        <v>0</v>
      </c>
      <c r="EK57" s="142">
        <f t="shared" si="120"/>
        <v>0</v>
      </c>
      <c r="EL57" s="142">
        <f t="shared" si="120"/>
        <v>0</v>
      </c>
      <c r="EM57" s="142">
        <f t="shared" si="120"/>
        <v>0</v>
      </c>
      <c r="EN57" s="142">
        <f t="shared" si="120"/>
        <v>0</v>
      </c>
      <c r="EO57" s="142">
        <f t="shared" si="120"/>
        <v>0</v>
      </c>
      <c r="EP57" s="142">
        <f t="shared" si="120"/>
        <v>0</v>
      </c>
      <c r="EQ57" s="142">
        <f t="shared" si="120"/>
        <v>0</v>
      </c>
      <c r="ER57" s="142">
        <f t="shared" si="120"/>
        <v>0</v>
      </c>
      <c r="ES57" s="142">
        <f t="shared" si="120"/>
        <v>0</v>
      </c>
      <c r="ET57" s="142">
        <f t="shared" si="120"/>
        <v>0</v>
      </c>
      <c r="EU57" s="142">
        <f t="shared" si="120"/>
        <v>0</v>
      </c>
      <c r="EV57" s="142">
        <f t="shared" si="120"/>
        <v>0</v>
      </c>
      <c r="EW57" s="142">
        <f t="shared" si="120"/>
        <v>0</v>
      </c>
      <c r="EX57" s="142">
        <f t="shared" si="120"/>
        <v>0</v>
      </c>
      <c r="EY57" s="142">
        <f t="shared" si="120"/>
        <v>0</v>
      </c>
      <c r="EZ57" s="144">
        <f t="shared" si="86"/>
        <v>0</v>
      </c>
      <c r="FA57" s="141">
        <f>IF(AND($M$3&gt;SUM(Q58:$Q$132),$G$3&lt;SUM(Q57:$Q$132)),$G$3-SUM(Q58:$Q$132),0)</f>
        <v>0</v>
      </c>
      <c r="FB57" s="120">
        <v>76</v>
      </c>
      <c r="FC57" s="149">
        <f>CC6</f>
        <v>0</v>
      </c>
      <c r="FD57" s="150">
        <f>CC133</f>
        <v>0</v>
      </c>
      <c r="FE57" s="141" t="str">
        <f t="shared" si="15"/>
        <v>x</v>
      </c>
    </row>
    <row r="58" spans="1:161" s="141" customFormat="1" ht="24.75" customHeight="1">
      <c r="A58" s="121"/>
      <c r="B58" s="121"/>
      <c r="C58" s="122"/>
      <c r="D58" s="123"/>
      <c r="E58" s="123"/>
      <c r="F58" s="124"/>
      <c r="G58" s="125">
        <f t="shared" si="2"/>
      </c>
      <c r="H58" s="126"/>
      <c r="I58" s="127">
        <f t="shared" si="23"/>
      </c>
      <c r="J58" s="128"/>
      <c r="K58" s="129"/>
      <c r="L58" s="130">
        <f t="shared" si="20"/>
      </c>
      <c r="M58" s="131"/>
      <c r="N58" s="130">
        <f t="shared" si="3"/>
      </c>
      <c r="O58" s="132"/>
      <c r="P58" s="133"/>
      <c r="Q58" s="134">
        <f t="shared" si="4"/>
      </c>
      <c r="R58" s="135">
        <f>IF(AND(E58=1,C58&gt;0),(D58-($B$4-C58)),IF(AND(E58&gt;0,E58=2),(D58-($B$4-C58))*'A - Condition &amp; Criticality'!$E$6,IF(AND(E58&gt;0,E58=3),(D58-($B$4-C58))*'A - Condition &amp; Criticality'!$E$7,IF(AND(E58&gt;0,E58=4),(D58-($B$4-C58))*'A - Condition &amp; Criticality'!$E$8,IF(AND(E58&gt;0,E58=5),(D58-($B$4-C58))*'A - Condition &amp; Criticality'!$E$9,IF(AND(E58&gt;0,E58=6),(D58-($B$4-C58))*'A - Condition &amp; Criticality'!$E$10,IF(AND(E58&gt;0,E58=7),(D58-($B$4-C58))*'A - Condition &amp; Criticality'!$E$11,0)))))))</f>
        <v>0</v>
      </c>
      <c r="S58" s="135">
        <f>IF(AND(E58&gt;0,E58=8),(D58-($B$4-C58))*'A - Condition &amp; Criticality'!$E$12,IF(AND(E58&gt;0,E58=9),(D58-($B$4-C58))*'A - Condition &amp; Criticality'!$E$13,IF(E58=10,0,0)))</f>
        <v>0</v>
      </c>
      <c r="T58" s="136">
        <f t="shared" si="80"/>
      </c>
      <c r="U58" s="137">
        <f>P58</f>
        <v>0</v>
      </c>
      <c r="V58" s="138">
        <f t="shared" si="82"/>
        <v>0</v>
      </c>
      <c r="W58" s="138">
        <f t="shared" si="83"/>
        <v>0</v>
      </c>
      <c r="X58" s="139">
        <f>IF($M$3&gt;=SUM(AD58:$AD$132),0,IF(Y58&gt;=AD58,0,-PMT(AE58/12,(AB58)*12,0,(AD58-Y58))/$H$1))</f>
        <v>0</v>
      </c>
      <c r="Y58" s="138" t="e">
        <f>IF(Y59&gt;AD59,(-FV(AE58,(AB58-AB59),0,(Y59-AD59)))+-FV(AE58/12,(AB58-AB59)*12,SUM($X59:X$132)*$H$1),-FV(AE58/12,(AB58-AB59)*12,SUM(X59:$X$132)*$H$1,AC58))</f>
        <v>#N/A</v>
      </c>
      <c r="Z58" s="138" t="e">
        <f>IF(AND(AD58&gt;0,SUM($AD$8:AD57)=0,Y57&gt;0),Y57,0)</f>
        <v>#N/A</v>
      </c>
      <c r="AA58" s="140" t="b">
        <f>IF(AND(X58&gt;0,SUM($X$8:X57)=0),AB58)</f>
        <v>0</v>
      </c>
      <c r="AB58" s="141">
        <f t="shared" si="9"/>
        <v>0</v>
      </c>
      <c r="AC58" s="141">
        <f>IF(AND($M$3&gt;SUM(AD59:$AD$132),$M$3&lt;SUM(AD58:$AD$132)),$M$3-SUM(AD59:$AD$132),0)</f>
        <v>0</v>
      </c>
      <c r="AD58" s="142">
        <f t="shared" si="10"/>
        <v>0</v>
      </c>
      <c r="AE58" s="143" t="e">
        <f>INDEX($T$8:$U$132,MATCH(AB58,$T$8:$T$132,0),2)</f>
        <v>#N/A</v>
      </c>
      <c r="AF58" s="142">
        <f aca="true" t="shared" si="121" ref="AF58:CQ58">IF(AND(NOT(AF$6=AG$6),$T58=AF$6),$V58,0)</f>
        <v>0</v>
      </c>
      <c r="AG58" s="142">
        <f t="shared" si="121"/>
        <v>0</v>
      </c>
      <c r="AH58" s="142">
        <f t="shared" si="121"/>
        <v>0</v>
      </c>
      <c r="AI58" s="142">
        <f t="shared" si="121"/>
        <v>0</v>
      </c>
      <c r="AJ58" s="142">
        <f t="shared" si="121"/>
        <v>0</v>
      </c>
      <c r="AK58" s="142">
        <f t="shared" si="121"/>
        <v>0</v>
      </c>
      <c r="AL58" s="142">
        <f t="shared" si="121"/>
        <v>0</v>
      </c>
      <c r="AM58" s="142">
        <f t="shared" si="121"/>
        <v>0</v>
      </c>
      <c r="AN58" s="142">
        <f t="shared" si="121"/>
        <v>0</v>
      </c>
      <c r="AO58" s="142">
        <f t="shared" si="121"/>
        <v>0</v>
      </c>
      <c r="AP58" s="142">
        <f t="shared" si="121"/>
        <v>0</v>
      </c>
      <c r="AQ58" s="142">
        <f t="shared" si="121"/>
        <v>0</v>
      </c>
      <c r="AR58" s="142">
        <f t="shared" si="121"/>
        <v>0</v>
      </c>
      <c r="AS58" s="142">
        <f t="shared" si="121"/>
        <v>0</v>
      </c>
      <c r="AT58" s="142">
        <f t="shared" si="121"/>
        <v>0</v>
      </c>
      <c r="AU58" s="142">
        <f t="shared" si="121"/>
        <v>0</v>
      </c>
      <c r="AV58" s="142">
        <f t="shared" si="121"/>
        <v>0</v>
      </c>
      <c r="AW58" s="142">
        <f t="shared" si="121"/>
        <v>0</v>
      </c>
      <c r="AX58" s="142">
        <f t="shared" si="121"/>
        <v>0</v>
      </c>
      <c r="AY58" s="142">
        <f t="shared" si="121"/>
        <v>0</v>
      </c>
      <c r="AZ58" s="142">
        <f t="shared" si="121"/>
        <v>0</v>
      </c>
      <c r="BA58" s="142">
        <f t="shared" si="121"/>
        <v>0</v>
      </c>
      <c r="BB58" s="142">
        <f t="shared" si="121"/>
        <v>0</v>
      </c>
      <c r="BC58" s="142">
        <f t="shared" si="121"/>
        <v>0</v>
      </c>
      <c r="BD58" s="142">
        <f t="shared" si="121"/>
        <v>0</v>
      </c>
      <c r="BE58" s="142">
        <f t="shared" si="121"/>
        <v>0</v>
      </c>
      <c r="BF58" s="142">
        <f t="shared" si="121"/>
        <v>0</v>
      </c>
      <c r="BG58" s="142">
        <f t="shared" si="121"/>
        <v>0</v>
      </c>
      <c r="BH58" s="142">
        <f t="shared" si="121"/>
        <v>0</v>
      </c>
      <c r="BI58" s="142">
        <f t="shared" si="121"/>
        <v>0</v>
      </c>
      <c r="BJ58" s="142">
        <f t="shared" si="121"/>
        <v>0</v>
      </c>
      <c r="BK58" s="142">
        <f t="shared" si="121"/>
        <v>0</v>
      </c>
      <c r="BL58" s="142">
        <f t="shared" si="121"/>
        <v>0</v>
      </c>
      <c r="BM58" s="142">
        <f t="shared" si="121"/>
        <v>0</v>
      </c>
      <c r="BN58" s="142">
        <f t="shared" si="121"/>
        <v>0</v>
      </c>
      <c r="BO58" s="142">
        <f t="shared" si="121"/>
        <v>0</v>
      </c>
      <c r="BP58" s="142">
        <f t="shared" si="121"/>
        <v>0</v>
      </c>
      <c r="BQ58" s="142">
        <f t="shared" si="121"/>
        <v>0</v>
      </c>
      <c r="BR58" s="142">
        <f t="shared" si="121"/>
        <v>0</v>
      </c>
      <c r="BS58" s="142">
        <f t="shared" si="121"/>
        <v>0</v>
      </c>
      <c r="BT58" s="142">
        <f t="shared" si="121"/>
        <v>0</v>
      </c>
      <c r="BU58" s="142">
        <f t="shared" si="121"/>
        <v>0</v>
      </c>
      <c r="BV58" s="142">
        <f t="shared" si="121"/>
        <v>0</v>
      </c>
      <c r="BW58" s="142">
        <f t="shared" si="121"/>
        <v>0</v>
      </c>
      <c r="BX58" s="142">
        <f t="shared" si="121"/>
        <v>0</v>
      </c>
      <c r="BY58" s="142">
        <f t="shared" si="121"/>
        <v>0</v>
      </c>
      <c r="BZ58" s="142">
        <f t="shared" si="121"/>
        <v>0</v>
      </c>
      <c r="CA58" s="142">
        <f t="shared" si="121"/>
        <v>0</v>
      </c>
      <c r="CB58" s="142">
        <f t="shared" si="121"/>
        <v>0</v>
      </c>
      <c r="CC58" s="142">
        <f t="shared" si="121"/>
        <v>0</v>
      </c>
      <c r="CD58" s="142">
        <f t="shared" si="121"/>
        <v>0</v>
      </c>
      <c r="CE58" s="142">
        <f t="shared" si="121"/>
        <v>0</v>
      </c>
      <c r="CF58" s="142">
        <f t="shared" si="121"/>
        <v>0</v>
      </c>
      <c r="CG58" s="142">
        <f t="shared" si="121"/>
        <v>0</v>
      </c>
      <c r="CH58" s="142">
        <f t="shared" si="121"/>
        <v>0</v>
      </c>
      <c r="CI58" s="142">
        <f t="shared" si="121"/>
        <v>0</v>
      </c>
      <c r="CJ58" s="142">
        <f t="shared" si="121"/>
        <v>0</v>
      </c>
      <c r="CK58" s="142">
        <f t="shared" si="121"/>
        <v>0</v>
      </c>
      <c r="CL58" s="142">
        <f t="shared" si="121"/>
        <v>0</v>
      </c>
      <c r="CM58" s="142">
        <f t="shared" si="121"/>
        <v>0</v>
      </c>
      <c r="CN58" s="142">
        <f t="shared" si="121"/>
        <v>0</v>
      </c>
      <c r="CO58" s="142">
        <f t="shared" si="121"/>
        <v>0</v>
      </c>
      <c r="CP58" s="142">
        <f t="shared" si="121"/>
        <v>0</v>
      </c>
      <c r="CQ58" s="142">
        <f t="shared" si="121"/>
        <v>0</v>
      </c>
      <c r="CR58" s="142">
        <f aca="true" t="shared" si="122" ref="CR58:EY58">IF(AND(NOT(CR$6=CS$6),$T58=CR$6),$V58,0)</f>
        <v>0</v>
      </c>
      <c r="CS58" s="142">
        <f t="shared" si="122"/>
        <v>0</v>
      </c>
      <c r="CT58" s="142">
        <f t="shared" si="122"/>
        <v>0</v>
      </c>
      <c r="CU58" s="142">
        <f t="shared" si="122"/>
        <v>0</v>
      </c>
      <c r="CV58" s="142">
        <f t="shared" si="122"/>
        <v>0</v>
      </c>
      <c r="CW58" s="142">
        <f t="shared" si="122"/>
        <v>0</v>
      </c>
      <c r="CX58" s="142">
        <f t="shared" si="122"/>
        <v>0</v>
      </c>
      <c r="CY58" s="142">
        <f t="shared" si="122"/>
        <v>0</v>
      </c>
      <c r="CZ58" s="142">
        <f t="shared" si="122"/>
        <v>0</v>
      </c>
      <c r="DA58" s="142">
        <f t="shared" si="122"/>
        <v>0</v>
      </c>
      <c r="DB58" s="142">
        <f t="shared" si="122"/>
        <v>0</v>
      </c>
      <c r="DC58" s="142">
        <f t="shared" si="122"/>
        <v>0</v>
      </c>
      <c r="DD58" s="142">
        <f t="shared" si="122"/>
        <v>0</v>
      </c>
      <c r="DE58" s="142">
        <f t="shared" si="122"/>
        <v>0</v>
      </c>
      <c r="DF58" s="142">
        <f t="shared" si="122"/>
        <v>0</v>
      </c>
      <c r="DG58" s="142">
        <f t="shared" si="122"/>
        <v>0</v>
      </c>
      <c r="DH58" s="142">
        <f t="shared" si="122"/>
        <v>0</v>
      </c>
      <c r="DI58" s="142">
        <f t="shared" si="122"/>
        <v>0</v>
      </c>
      <c r="DJ58" s="142">
        <f t="shared" si="122"/>
        <v>0</v>
      </c>
      <c r="DK58" s="142">
        <f t="shared" si="122"/>
        <v>0</v>
      </c>
      <c r="DL58" s="142">
        <f t="shared" si="122"/>
        <v>0</v>
      </c>
      <c r="DM58" s="142">
        <f t="shared" si="122"/>
        <v>0</v>
      </c>
      <c r="DN58" s="142">
        <f t="shared" si="122"/>
        <v>0</v>
      </c>
      <c r="DO58" s="142">
        <f t="shared" si="122"/>
        <v>0</v>
      </c>
      <c r="DP58" s="142">
        <f t="shared" si="122"/>
        <v>0</v>
      </c>
      <c r="DQ58" s="142">
        <f t="shared" si="122"/>
        <v>0</v>
      </c>
      <c r="DR58" s="142">
        <f t="shared" si="122"/>
        <v>0</v>
      </c>
      <c r="DS58" s="142">
        <f t="shared" si="122"/>
        <v>0</v>
      </c>
      <c r="DT58" s="142">
        <f t="shared" si="122"/>
        <v>0</v>
      </c>
      <c r="DU58" s="142">
        <f t="shared" si="122"/>
        <v>0</v>
      </c>
      <c r="DV58" s="142">
        <f t="shared" si="122"/>
        <v>0</v>
      </c>
      <c r="DW58" s="142">
        <f t="shared" si="122"/>
        <v>0</v>
      </c>
      <c r="DX58" s="142">
        <f t="shared" si="122"/>
        <v>0</v>
      </c>
      <c r="DY58" s="142">
        <f t="shared" si="122"/>
        <v>0</v>
      </c>
      <c r="DZ58" s="142">
        <f t="shared" si="122"/>
        <v>0</v>
      </c>
      <c r="EA58" s="142">
        <f t="shared" si="122"/>
        <v>0</v>
      </c>
      <c r="EB58" s="142">
        <f t="shared" si="122"/>
        <v>0</v>
      </c>
      <c r="EC58" s="142">
        <f t="shared" si="122"/>
        <v>0</v>
      </c>
      <c r="ED58" s="142">
        <f t="shared" si="122"/>
        <v>0</v>
      </c>
      <c r="EE58" s="142">
        <f t="shared" si="122"/>
        <v>0</v>
      </c>
      <c r="EF58" s="142">
        <f t="shared" si="122"/>
        <v>0</v>
      </c>
      <c r="EG58" s="142">
        <f t="shared" si="122"/>
        <v>0</v>
      </c>
      <c r="EH58" s="142">
        <f t="shared" si="122"/>
        <v>0</v>
      </c>
      <c r="EI58" s="142">
        <f t="shared" si="122"/>
        <v>0</v>
      </c>
      <c r="EJ58" s="142">
        <f t="shared" si="122"/>
        <v>0</v>
      </c>
      <c r="EK58" s="142">
        <f t="shared" si="122"/>
        <v>0</v>
      </c>
      <c r="EL58" s="142">
        <f t="shared" si="122"/>
        <v>0</v>
      </c>
      <c r="EM58" s="142">
        <f t="shared" si="122"/>
        <v>0</v>
      </c>
      <c r="EN58" s="142">
        <f t="shared" si="122"/>
        <v>0</v>
      </c>
      <c r="EO58" s="142">
        <f t="shared" si="122"/>
        <v>0</v>
      </c>
      <c r="EP58" s="142">
        <f t="shared" si="122"/>
        <v>0</v>
      </c>
      <c r="EQ58" s="142">
        <f t="shared" si="122"/>
        <v>0</v>
      </c>
      <c r="ER58" s="142">
        <f t="shared" si="122"/>
        <v>0</v>
      </c>
      <c r="ES58" s="142">
        <f t="shared" si="122"/>
        <v>0</v>
      </c>
      <c r="ET58" s="142">
        <f t="shared" si="122"/>
        <v>0</v>
      </c>
      <c r="EU58" s="142">
        <f t="shared" si="122"/>
        <v>0</v>
      </c>
      <c r="EV58" s="142">
        <f t="shared" si="122"/>
        <v>0</v>
      </c>
      <c r="EW58" s="142">
        <f t="shared" si="122"/>
        <v>0</v>
      </c>
      <c r="EX58" s="142">
        <f t="shared" si="122"/>
        <v>0</v>
      </c>
      <c r="EY58" s="142">
        <f t="shared" si="122"/>
        <v>0</v>
      </c>
      <c r="EZ58" s="144">
        <f t="shared" si="86"/>
        <v>0</v>
      </c>
      <c r="FA58" s="141">
        <f>IF(AND($M$3&gt;SUM(Q59:$Q$132),$G$3&lt;SUM(Q58:$Q$132)),$G$3-SUM(Q59:$Q$132),0)</f>
        <v>0</v>
      </c>
      <c r="FB58" s="120">
        <v>75</v>
      </c>
      <c r="FC58" s="145">
        <f>CD6</f>
        <v>0</v>
      </c>
      <c r="FD58" s="145">
        <f>CD133</f>
        <v>0</v>
      </c>
      <c r="FE58" s="141" t="str">
        <f t="shared" si="15"/>
        <v>x</v>
      </c>
    </row>
    <row r="59" spans="1:161" s="141" customFormat="1" ht="24.75" customHeight="1">
      <c r="A59" s="121"/>
      <c r="B59" s="121"/>
      <c r="C59" s="122"/>
      <c r="D59" s="123"/>
      <c r="E59" s="123"/>
      <c r="F59" s="124"/>
      <c r="G59" s="125">
        <f t="shared" si="2"/>
      </c>
      <c r="H59" s="126"/>
      <c r="I59" s="127">
        <f t="shared" si="23"/>
      </c>
      <c r="J59" s="128"/>
      <c r="K59" s="129"/>
      <c r="L59" s="130">
        <f t="shared" si="20"/>
      </c>
      <c r="M59" s="131"/>
      <c r="N59" s="130">
        <f t="shared" si="3"/>
      </c>
      <c r="O59" s="132"/>
      <c r="P59" s="133"/>
      <c r="Q59" s="134">
        <f t="shared" si="4"/>
      </c>
      <c r="R59" s="135">
        <f>IF(AND(E59=1,C59&gt;0),(D59-($B$4-C59)),IF(AND(E59&gt;0,E59=2),(D59-($B$4-C59))*'A - Condition &amp; Criticality'!$E$6,IF(AND(E59&gt;0,E59=3),(D59-($B$4-C59))*'A - Condition &amp; Criticality'!$E$7,IF(AND(E59&gt;0,E59=4),(D59-($B$4-C59))*'A - Condition &amp; Criticality'!$E$8,IF(AND(E59&gt;0,E59=5),(D59-($B$4-C59))*'A - Condition &amp; Criticality'!$E$9,IF(AND(E59&gt;0,E59=6),(D59-($B$4-C59))*'A - Condition &amp; Criticality'!$E$10,IF(AND(E59&gt;0,E59=7),(D59-($B$4-C59))*'A - Condition &amp; Criticality'!$E$11,0)))))))</f>
        <v>0</v>
      </c>
      <c r="S59" s="135">
        <f>IF(AND(E59&gt;0,E59=8),(D59-($B$4-C59))*'A - Condition &amp; Criticality'!$E$12,IF(AND(E59&gt;0,E59=9),(D59-($B$4-C59))*'A - Condition &amp; Criticality'!$E$13,IF(E59=10,0,0)))</f>
        <v>0</v>
      </c>
      <c r="T59" s="136">
        <f t="shared" si="80"/>
      </c>
      <c r="U59" s="137">
        <f>P59</f>
        <v>0</v>
      </c>
      <c r="V59" s="138">
        <f t="shared" si="82"/>
        <v>0</v>
      </c>
      <c r="W59" s="138">
        <f t="shared" si="83"/>
        <v>0</v>
      </c>
      <c r="X59" s="139">
        <f>IF($M$3&gt;=SUM(AD59:$AD$132),0,IF(Y59&gt;=AD59,0,-PMT(AE59/12,(AB59)*12,0,(AD59-Y59))/$H$1))</f>
        <v>0</v>
      </c>
      <c r="Y59" s="138" t="e">
        <f>IF(Y60&gt;AD60,(-FV(AE59,(AB59-AB60),0,(Y60-AD60)))+-FV(AE59/12,(AB59-AB60)*12,SUM($X60:X$132)*$H$1),-FV(AE59/12,(AB59-AB60)*12,SUM(X60:$X$132)*$H$1,AC59))</f>
        <v>#N/A</v>
      </c>
      <c r="Z59" s="138" t="e">
        <f>IF(AND(AD59&gt;0,SUM($AD$8:AD58)=0,Y58&gt;0),Y58,0)</f>
        <v>#N/A</v>
      </c>
      <c r="AA59" s="140" t="b">
        <f>IF(AND(X59&gt;0,SUM($X$8:X58)=0),AB59)</f>
        <v>0</v>
      </c>
      <c r="AB59" s="141">
        <f t="shared" si="9"/>
        <v>0</v>
      </c>
      <c r="AC59" s="141">
        <f>IF(AND($M$3&gt;SUM(AD60:$AD$132),$M$3&lt;SUM(AD59:$AD$132)),$M$3-SUM(AD60:$AD$132),0)</f>
        <v>0</v>
      </c>
      <c r="AD59" s="142">
        <f t="shared" si="10"/>
        <v>0</v>
      </c>
      <c r="AE59" s="143" t="e">
        <f>INDEX($T$8:$U$132,MATCH(AB59,$T$8:$T$132,0),2)</f>
        <v>#N/A</v>
      </c>
      <c r="AF59" s="142">
        <f aca="true" t="shared" si="123" ref="AF59:CQ59">IF(AND(NOT(AF$6=AG$6),$T59=AF$6),$V59,0)</f>
        <v>0</v>
      </c>
      <c r="AG59" s="142">
        <f t="shared" si="123"/>
        <v>0</v>
      </c>
      <c r="AH59" s="142">
        <f t="shared" si="123"/>
        <v>0</v>
      </c>
      <c r="AI59" s="142">
        <f t="shared" si="123"/>
        <v>0</v>
      </c>
      <c r="AJ59" s="142">
        <f t="shared" si="123"/>
        <v>0</v>
      </c>
      <c r="AK59" s="142">
        <f t="shared" si="123"/>
        <v>0</v>
      </c>
      <c r="AL59" s="142">
        <f t="shared" si="123"/>
        <v>0</v>
      </c>
      <c r="AM59" s="142">
        <f t="shared" si="123"/>
        <v>0</v>
      </c>
      <c r="AN59" s="142">
        <f t="shared" si="123"/>
        <v>0</v>
      </c>
      <c r="AO59" s="142">
        <f t="shared" si="123"/>
        <v>0</v>
      </c>
      <c r="AP59" s="142">
        <f t="shared" si="123"/>
        <v>0</v>
      </c>
      <c r="AQ59" s="142">
        <f t="shared" si="123"/>
        <v>0</v>
      </c>
      <c r="AR59" s="142">
        <f t="shared" si="123"/>
        <v>0</v>
      </c>
      <c r="AS59" s="142">
        <f t="shared" si="123"/>
        <v>0</v>
      </c>
      <c r="AT59" s="142">
        <f t="shared" si="123"/>
        <v>0</v>
      </c>
      <c r="AU59" s="142">
        <f t="shared" si="123"/>
        <v>0</v>
      </c>
      <c r="AV59" s="142">
        <f t="shared" si="123"/>
        <v>0</v>
      </c>
      <c r="AW59" s="142">
        <f t="shared" si="123"/>
        <v>0</v>
      </c>
      <c r="AX59" s="142">
        <f t="shared" si="123"/>
        <v>0</v>
      </c>
      <c r="AY59" s="142">
        <f t="shared" si="123"/>
        <v>0</v>
      </c>
      <c r="AZ59" s="142">
        <f t="shared" si="123"/>
        <v>0</v>
      </c>
      <c r="BA59" s="142">
        <f t="shared" si="123"/>
        <v>0</v>
      </c>
      <c r="BB59" s="142">
        <f t="shared" si="123"/>
        <v>0</v>
      </c>
      <c r="BC59" s="142">
        <f t="shared" si="123"/>
        <v>0</v>
      </c>
      <c r="BD59" s="142">
        <f t="shared" si="123"/>
        <v>0</v>
      </c>
      <c r="BE59" s="142">
        <f t="shared" si="123"/>
        <v>0</v>
      </c>
      <c r="BF59" s="142">
        <f t="shared" si="123"/>
        <v>0</v>
      </c>
      <c r="BG59" s="142">
        <f t="shared" si="123"/>
        <v>0</v>
      </c>
      <c r="BH59" s="142">
        <f t="shared" si="123"/>
        <v>0</v>
      </c>
      <c r="BI59" s="142">
        <f t="shared" si="123"/>
        <v>0</v>
      </c>
      <c r="BJ59" s="142">
        <f t="shared" si="123"/>
        <v>0</v>
      </c>
      <c r="BK59" s="142">
        <f t="shared" si="123"/>
        <v>0</v>
      </c>
      <c r="BL59" s="142">
        <f t="shared" si="123"/>
        <v>0</v>
      </c>
      <c r="BM59" s="142">
        <f t="shared" si="123"/>
        <v>0</v>
      </c>
      <c r="BN59" s="142">
        <f t="shared" si="123"/>
        <v>0</v>
      </c>
      <c r="BO59" s="142">
        <f t="shared" si="123"/>
        <v>0</v>
      </c>
      <c r="BP59" s="142">
        <f t="shared" si="123"/>
        <v>0</v>
      </c>
      <c r="BQ59" s="142">
        <f t="shared" si="123"/>
        <v>0</v>
      </c>
      <c r="BR59" s="142">
        <f t="shared" si="123"/>
        <v>0</v>
      </c>
      <c r="BS59" s="142">
        <f t="shared" si="123"/>
        <v>0</v>
      </c>
      <c r="BT59" s="142">
        <f t="shared" si="123"/>
        <v>0</v>
      </c>
      <c r="BU59" s="142">
        <f t="shared" si="123"/>
        <v>0</v>
      </c>
      <c r="BV59" s="142">
        <f t="shared" si="123"/>
        <v>0</v>
      </c>
      <c r="BW59" s="142">
        <f t="shared" si="123"/>
        <v>0</v>
      </c>
      <c r="BX59" s="142">
        <f t="shared" si="123"/>
        <v>0</v>
      </c>
      <c r="BY59" s="142">
        <f t="shared" si="123"/>
        <v>0</v>
      </c>
      <c r="BZ59" s="142">
        <f t="shared" si="123"/>
        <v>0</v>
      </c>
      <c r="CA59" s="142">
        <f t="shared" si="123"/>
        <v>0</v>
      </c>
      <c r="CB59" s="142">
        <f t="shared" si="123"/>
        <v>0</v>
      </c>
      <c r="CC59" s="142">
        <f t="shared" si="123"/>
        <v>0</v>
      </c>
      <c r="CD59" s="142">
        <f t="shared" si="123"/>
        <v>0</v>
      </c>
      <c r="CE59" s="142">
        <f t="shared" si="123"/>
        <v>0</v>
      </c>
      <c r="CF59" s="142">
        <f t="shared" si="123"/>
        <v>0</v>
      </c>
      <c r="CG59" s="142">
        <f t="shared" si="123"/>
        <v>0</v>
      </c>
      <c r="CH59" s="142">
        <f t="shared" si="123"/>
        <v>0</v>
      </c>
      <c r="CI59" s="142">
        <f t="shared" si="123"/>
        <v>0</v>
      </c>
      <c r="CJ59" s="142">
        <f t="shared" si="123"/>
        <v>0</v>
      </c>
      <c r="CK59" s="142">
        <f t="shared" si="123"/>
        <v>0</v>
      </c>
      <c r="CL59" s="142">
        <f t="shared" si="123"/>
        <v>0</v>
      </c>
      <c r="CM59" s="142">
        <f t="shared" si="123"/>
        <v>0</v>
      </c>
      <c r="CN59" s="142">
        <f t="shared" si="123"/>
        <v>0</v>
      </c>
      <c r="CO59" s="142">
        <f t="shared" si="123"/>
        <v>0</v>
      </c>
      <c r="CP59" s="142">
        <f t="shared" si="123"/>
        <v>0</v>
      </c>
      <c r="CQ59" s="142">
        <f t="shared" si="123"/>
        <v>0</v>
      </c>
      <c r="CR59" s="142">
        <f aca="true" t="shared" si="124" ref="CR59:EY59">IF(AND(NOT(CR$6=CS$6),$T59=CR$6),$V59,0)</f>
        <v>0</v>
      </c>
      <c r="CS59" s="142">
        <f t="shared" si="124"/>
        <v>0</v>
      </c>
      <c r="CT59" s="142">
        <f t="shared" si="124"/>
        <v>0</v>
      </c>
      <c r="CU59" s="142">
        <f t="shared" si="124"/>
        <v>0</v>
      </c>
      <c r="CV59" s="142">
        <f t="shared" si="124"/>
        <v>0</v>
      </c>
      <c r="CW59" s="142">
        <f t="shared" si="124"/>
        <v>0</v>
      </c>
      <c r="CX59" s="142">
        <f t="shared" si="124"/>
        <v>0</v>
      </c>
      <c r="CY59" s="142">
        <f t="shared" si="124"/>
        <v>0</v>
      </c>
      <c r="CZ59" s="142">
        <f t="shared" si="124"/>
        <v>0</v>
      </c>
      <c r="DA59" s="142">
        <f t="shared" si="124"/>
        <v>0</v>
      </c>
      <c r="DB59" s="142">
        <f t="shared" si="124"/>
        <v>0</v>
      </c>
      <c r="DC59" s="142">
        <f t="shared" si="124"/>
        <v>0</v>
      </c>
      <c r="DD59" s="142">
        <f t="shared" si="124"/>
        <v>0</v>
      </c>
      <c r="DE59" s="142">
        <f t="shared" si="124"/>
        <v>0</v>
      </c>
      <c r="DF59" s="142">
        <f t="shared" si="124"/>
        <v>0</v>
      </c>
      <c r="DG59" s="142">
        <f t="shared" si="124"/>
        <v>0</v>
      </c>
      <c r="DH59" s="142">
        <f t="shared" si="124"/>
        <v>0</v>
      </c>
      <c r="DI59" s="142">
        <f t="shared" si="124"/>
        <v>0</v>
      </c>
      <c r="DJ59" s="142">
        <f t="shared" si="124"/>
        <v>0</v>
      </c>
      <c r="DK59" s="142">
        <f t="shared" si="124"/>
        <v>0</v>
      </c>
      <c r="DL59" s="142">
        <f t="shared" si="124"/>
        <v>0</v>
      </c>
      <c r="DM59" s="142">
        <f t="shared" si="124"/>
        <v>0</v>
      </c>
      <c r="DN59" s="142">
        <f t="shared" si="124"/>
        <v>0</v>
      </c>
      <c r="DO59" s="142">
        <f t="shared" si="124"/>
        <v>0</v>
      </c>
      <c r="DP59" s="142">
        <f t="shared" si="124"/>
        <v>0</v>
      </c>
      <c r="DQ59" s="142">
        <f t="shared" si="124"/>
        <v>0</v>
      </c>
      <c r="DR59" s="142">
        <f t="shared" si="124"/>
        <v>0</v>
      </c>
      <c r="DS59" s="142">
        <f t="shared" si="124"/>
        <v>0</v>
      </c>
      <c r="DT59" s="142">
        <f t="shared" si="124"/>
        <v>0</v>
      </c>
      <c r="DU59" s="142">
        <f t="shared" si="124"/>
        <v>0</v>
      </c>
      <c r="DV59" s="142">
        <f t="shared" si="124"/>
        <v>0</v>
      </c>
      <c r="DW59" s="142">
        <f t="shared" si="124"/>
        <v>0</v>
      </c>
      <c r="DX59" s="142">
        <f t="shared" si="124"/>
        <v>0</v>
      </c>
      <c r="DY59" s="142">
        <f t="shared" si="124"/>
        <v>0</v>
      </c>
      <c r="DZ59" s="142">
        <f t="shared" si="124"/>
        <v>0</v>
      </c>
      <c r="EA59" s="142">
        <f t="shared" si="124"/>
        <v>0</v>
      </c>
      <c r="EB59" s="142">
        <f t="shared" si="124"/>
        <v>0</v>
      </c>
      <c r="EC59" s="142">
        <f t="shared" si="124"/>
        <v>0</v>
      </c>
      <c r="ED59" s="142">
        <f t="shared" si="124"/>
        <v>0</v>
      </c>
      <c r="EE59" s="142">
        <f t="shared" si="124"/>
        <v>0</v>
      </c>
      <c r="EF59" s="142">
        <f t="shared" si="124"/>
        <v>0</v>
      </c>
      <c r="EG59" s="142">
        <f t="shared" si="124"/>
        <v>0</v>
      </c>
      <c r="EH59" s="142">
        <f t="shared" si="124"/>
        <v>0</v>
      </c>
      <c r="EI59" s="142">
        <f t="shared" si="124"/>
        <v>0</v>
      </c>
      <c r="EJ59" s="142">
        <f t="shared" si="124"/>
        <v>0</v>
      </c>
      <c r="EK59" s="142">
        <f t="shared" si="124"/>
        <v>0</v>
      </c>
      <c r="EL59" s="142">
        <f t="shared" si="124"/>
        <v>0</v>
      </c>
      <c r="EM59" s="142">
        <f t="shared" si="124"/>
        <v>0</v>
      </c>
      <c r="EN59" s="142">
        <f t="shared" si="124"/>
        <v>0</v>
      </c>
      <c r="EO59" s="142">
        <f t="shared" si="124"/>
        <v>0</v>
      </c>
      <c r="EP59" s="142">
        <f t="shared" si="124"/>
        <v>0</v>
      </c>
      <c r="EQ59" s="142">
        <f t="shared" si="124"/>
        <v>0</v>
      </c>
      <c r="ER59" s="142">
        <f t="shared" si="124"/>
        <v>0</v>
      </c>
      <c r="ES59" s="142">
        <f t="shared" si="124"/>
        <v>0</v>
      </c>
      <c r="ET59" s="142">
        <f t="shared" si="124"/>
        <v>0</v>
      </c>
      <c r="EU59" s="142">
        <f t="shared" si="124"/>
        <v>0</v>
      </c>
      <c r="EV59" s="142">
        <f t="shared" si="124"/>
        <v>0</v>
      </c>
      <c r="EW59" s="142">
        <f t="shared" si="124"/>
        <v>0</v>
      </c>
      <c r="EX59" s="142">
        <f t="shared" si="124"/>
        <v>0</v>
      </c>
      <c r="EY59" s="142">
        <f t="shared" si="124"/>
        <v>0</v>
      </c>
      <c r="EZ59" s="144">
        <f t="shared" si="86"/>
        <v>0</v>
      </c>
      <c r="FA59" s="141">
        <f>IF(AND($M$3&gt;SUM(Q60:$Q$132),$G$3&lt;SUM(Q59:$Q$132)),$G$3-SUM(Q60:$Q$132),0)</f>
        <v>0</v>
      </c>
      <c r="FB59" s="120">
        <v>74</v>
      </c>
      <c r="FC59" s="145">
        <f>CE6</f>
        <v>0</v>
      </c>
      <c r="FD59" s="145">
        <f>CE133</f>
        <v>0</v>
      </c>
      <c r="FE59" s="141" t="str">
        <f t="shared" si="15"/>
        <v>x</v>
      </c>
    </row>
    <row r="60" spans="1:161" s="141" customFormat="1" ht="24.75" customHeight="1">
      <c r="A60" s="121"/>
      <c r="B60" s="121"/>
      <c r="C60" s="122"/>
      <c r="D60" s="123"/>
      <c r="E60" s="123"/>
      <c r="F60" s="124"/>
      <c r="G60" s="125">
        <f t="shared" si="2"/>
      </c>
      <c r="H60" s="126"/>
      <c r="I60" s="127">
        <f t="shared" si="23"/>
      </c>
      <c r="J60" s="128"/>
      <c r="K60" s="129"/>
      <c r="L60" s="130">
        <f t="shared" si="20"/>
      </c>
      <c r="M60" s="131"/>
      <c r="N60" s="130">
        <f t="shared" si="3"/>
      </c>
      <c r="O60" s="132"/>
      <c r="P60" s="133"/>
      <c r="Q60" s="134">
        <f t="shared" si="4"/>
      </c>
      <c r="R60" s="135">
        <f>IF(AND(E60=1,C60&gt;0),(D60-($B$4-C60)),IF(AND(E60&gt;0,E60=2),(D60-($B$4-C60))*'A - Condition &amp; Criticality'!$E$6,IF(AND(E60&gt;0,E60=3),(D60-($B$4-C60))*'A - Condition &amp; Criticality'!$E$7,IF(AND(E60&gt;0,E60=4),(D60-($B$4-C60))*'A - Condition &amp; Criticality'!$E$8,IF(AND(E60&gt;0,E60=5),(D60-($B$4-C60))*'A - Condition &amp; Criticality'!$E$9,IF(AND(E60&gt;0,E60=6),(D60-($B$4-C60))*'A - Condition &amp; Criticality'!$E$10,IF(AND(E60&gt;0,E60=7),(D60-($B$4-C60))*'A - Condition &amp; Criticality'!$E$11,0)))))))</f>
        <v>0</v>
      </c>
      <c r="S60" s="135">
        <f>IF(AND(E60&gt;0,E60=8),(D60-($B$4-C60))*'A - Condition &amp; Criticality'!$E$12,IF(AND(E60&gt;0,E60=9),(D60-($B$4-C60))*'A - Condition &amp; Criticality'!$E$13,IF(E60=10,0,0)))</f>
        <v>0</v>
      </c>
      <c r="T60" s="136">
        <f t="shared" si="80"/>
      </c>
      <c r="U60" s="137">
        <f aca="true" t="shared" si="125" ref="U60:U123">P60</f>
        <v>0</v>
      </c>
      <c r="V60" s="138">
        <f t="shared" si="82"/>
        <v>0</v>
      </c>
      <c r="W60" s="138">
        <f t="shared" si="83"/>
        <v>0</v>
      </c>
      <c r="X60" s="139">
        <f>IF($M$3&gt;=SUM(AD60:$AD$132),0,IF(Y60&gt;=AD60,0,-PMT(AE60/12,(AB60)*12,0,(AD60-Y60))/$H$1))</f>
        <v>0</v>
      </c>
      <c r="Y60" s="138" t="e">
        <f>IF(Y61&gt;AD61,(-FV(AE60,(AB60-AB61),0,(Y61-AD61)))+-FV(AE60/12,(AB60-AB61)*12,SUM($X61:X$132)*$H$1),-FV(AE60/12,(AB60-AB61)*12,SUM(X61:$X$132)*$H$1,AC60))</f>
        <v>#N/A</v>
      </c>
      <c r="Z60" s="138" t="e">
        <f>IF(AND(AD60&gt;0,SUM($AD$8:AD59)=0,Y59&gt;0),Y59,0)</f>
        <v>#N/A</v>
      </c>
      <c r="AA60" s="140" t="b">
        <f>IF(AND(X60&gt;0,SUM($X$8:X59)=0),AB60)</f>
        <v>0</v>
      </c>
      <c r="AB60" s="141">
        <f t="shared" si="9"/>
        <v>0</v>
      </c>
      <c r="AC60" s="141">
        <f>IF(AND($M$3&gt;SUM(AD61:$AD$132),$M$3&lt;SUM(AD60:$AD$132)),$M$3-SUM(AD61:$AD$132),0)</f>
        <v>0</v>
      </c>
      <c r="AD60" s="142">
        <f t="shared" si="10"/>
        <v>0</v>
      </c>
      <c r="AE60" s="143" t="e">
        <f aca="true" t="shared" si="126" ref="AE60:AE123">INDEX($T$8:$U$132,MATCH(AB60,$T$8:$T$132,0),2)</f>
        <v>#N/A</v>
      </c>
      <c r="AF60" s="142">
        <f aca="true" t="shared" si="127" ref="AF60:CQ60">IF(AND(NOT(AF$6=AG$6),$T60=AF$6),$V60,0)</f>
        <v>0</v>
      </c>
      <c r="AG60" s="142">
        <f t="shared" si="127"/>
        <v>0</v>
      </c>
      <c r="AH60" s="142">
        <f t="shared" si="127"/>
        <v>0</v>
      </c>
      <c r="AI60" s="142">
        <f t="shared" si="127"/>
        <v>0</v>
      </c>
      <c r="AJ60" s="142">
        <f t="shared" si="127"/>
        <v>0</v>
      </c>
      <c r="AK60" s="142">
        <f t="shared" si="127"/>
        <v>0</v>
      </c>
      <c r="AL60" s="142">
        <f t="shared" si="127"/>
        <v>0</v>
      </c>
      <c r="AM60" s="142">
        <f t="shared" si="127"/>
        <v>0</v>
      </c>
      <c r="AN60" s="142">
        <f t="shared" si="127"/>
        <v>0</v>
      </c>
      <c r="AO60" s="142">
        <f t="shared" si="127"/>
        <v>0</v>
      </c>
      <c r="AP60" s="142">
        <f t="shared" si="127"/>
        <v>0</v>
      </c>
      <c r="AQ60" s="142">
        <f t="shared" si="127"/>
        <v>0</v>
      </c>
      <c r="AR60" s="142">
        <f t="shared" si="127"/>
        <v>0</v>
      </c>
      <c r="AS60" s="142">
        <f t="shared" si="127"/>
        <v>0</v>
      </c>
      <c r="AT60" s="142">
        <f t="shared" si="127"/>
        <v>0</v>
      </c>
      <c r="AU60" s="142">
        <f t="shared" si="127"/>
        <v>0</v>
      </c>
      <c r="AV60" s="142">
        <f t="shared" si="127"/>
        <v>0</v>
      </c>
      <c r="AW60" s="142">
        <f t="shared" si="127"/>
        <v>0</v>
      </c>
      <c r="AX60" s="142">
        <f t="shared" si="127"/>
        <v>0</v>
      </c>
      <c r="AY60" s="142">
        <f t="shared" si="127"/>
        <v>0</v>
      </c>
      <c r="AZ60" s="142">
        <f t="shared" si="127"/>
        <v>0</v>
      </c>
      <c r="BA60" s="142">
        <f t="shared" si="127"/>
        <v>0</v>
      </c>
      <c r="BB60" s="142">
        <f t="shared" si="127"/>
        <v>0</v>
      </c>
      <c r="BC60" s="142">
        <f t="shared" si="127"/>
        <v>0</v>
      </c>
      <c r="BD60" s="142">
        <f t="shared" si="127"/>
        <v>0</v>
      </c>
      <c r="BE60" s="142">
        <f t="shared" si="127"/>
        <v>0</v>
      </c>
      <c r="BF60" s="142">
        <f t="shared" si="127"/>
        <v>0</v>
      </c>
      <c r="BG60" s="142">
        <f t="shared" si="127"/>
        <v>0</v>
      </c>
      <c r="BH60" s="142">
        <f t="shared" si="127"/>
        <v>0</v>
      </c>
      <c r="BI60" s="142">
        <f t="shared" si="127"/>
        <v>0</v>
      </c>
      <c r="BJ60" s="142">
        <f t="shared" si="127"/>
        <v>0</v>
      </c>
      <c r="BK60" s="142">
        <f t="shared" si="127"/>
        <v>0</v>
      </c>
      <c r="BL60" s="142">
        <f t="shared" si="127"/>
        <v>0</v>
      </c>
      <c r="BM60" s="142">
        <f t="shared" si="127"/>
        <v>0</v>
      </c>
      <c r="BN60" s="142">
        <f t="shared" si="127"/>
        <v>0</v>
      </c>
      <c r="BO60" s="142">
        <f t="shared" si="127"/>
        <v>0</v>
      </c>
      <c r="BP60" s="142">
        <f t="shared" si="127"/>
        <v>0</v>
      </c>
      <c r="BQ60" s="142">
        <f t="shared" si="127"/>
        <v>0</v>
      </c>
      <c r="BR60" s="142">
        <f t="shared" si="127"/>
        <v>0</v>
      </c>
      <c r="BS60" s="142">
        <f t="shared" si="127"/>
        <v>0</v>
      </c>
      <c r="BT60" s="142">
        <f t="shared" si="127"/>
        <v>0</v>
      </c>
      <c r="BU60" s="142">
        <f t="shared" si="127"/>
        <v>0</v>
      </c>
      <c r="BV60" s="142">
        <f t="shared" si="127"/>
        <v>0</v>
      </c>
      <c r="BW60" s="142">
        <f t="shared" si="127"/>
        <v>0</v>
      </c>
      <c r="BX60" s="142">
        <f t="shared" si="127"/>
        <v>0</v>
      </c>
      <c r="BY60" s="142">
        <f t="shared" si="127"/>
        <v>0</v>
      </c>
      <c r="BZ60" s="142">
        <f t="shared" si="127"/>
        <v>0</v>
      </c>
      <c r="CA60" s="142">
        <f t="shared" si="127"/>
        <v>0</v>
      </c>
      <c r="CB60" s="142">
        <f t="shared" si="127"/>
        <v>0</v>
      </c>
      <c r="CC60" s="142">
        <f t="shared" si="127"/>
        <v>0</v>
      </c>
      <c r="CD60" s="142">
        <f t="shared" si="127"/>
        <v>0</v>
      </c>
      <c r="CE60" s="142">
        <f t="shared" si="127"/>
        <v>0</v>
      </c>
      <c r="CF60" s="142">
        <f t="shared" si="127"/>
        <v>0</v>
      </c>
      <c r="CG60" s="142">
        <f t="shared" si="127"/>
        <v>0</v>
      </c>
      <c r="CH60" s="142">
        <f t="shared" si="127"/>
        <v>0</v>
      </c>
      <c r="CI60" s="142">
        <f t="shared" si="127"/>
        <v>0</v>
      </c>
      <c r="CJ60" s="142">
        <f t="shared" si="127"/>
        <v>0</v>
      </c>
      <c r="CK60" s="142">
        <f t="shared" si="127"/>
        <v>0</v>
      </c>
      <c r="CL60" s="142">
        <f t="shared" si="127"/>
        <v>0</v>
      </c>
      <c r="CM60" s="142">
        <f t="shared" si="127"/>
        <v>0</v>
      </c>
      <c r="CN60" s="142">
        <f t="shared" si="127"/>
        <v>0</v>
      </c>
      <c r="CO60" s="142">
        <f t="shared" si="127"/>
        <v>0</v>
      </c>
      <c r="CP60" s="142">
        <f t="shared" si="127"/>
        <v>0</v>
      </c>
      <c r="CQ60" s="142">
        <f t="shared" si="127"/>
        <v>0</v>
      </c>
      <c r="CR60" s="142">
        <f aca="true" t="shared" si="128" ref="CR60:EY60">IF(AND(NOT(CR$6=CS$6),$T60=CR$6),$V60,0)</f>
        <v>0</v>
      </c>
      <c r="CS60" s="142">
        <f t="shared" si="128"/>
        <v>0</v>
      </c>
      <c r="CT60" s="142">
        <f t="shared" si="128"/>
        <v>0</v>
      </c>
      <c r="CU60" s="142">
        <f t="shared" si="128"/>
        <v>0</v>
      </c>
      <c r="CV60" s="142">
        <f t="shared" si="128"/>
        <v>0</v>
      </c>
      <c r="CW60" s="142">
        <f t="shared" si="128"/>
        <v>0</v>
      </c>
      <c r="CX60" s="142">
        <f t="shared" si="128"/>
        <v>0</v>
      </c>
      <c r="CY60" s="142">
        <f t="shared" si="128"/>
        <v>0</v>
      </c>
      <c r="CZ60" s="142">
        <f t="shared" si="128"/>
        <v>0</v>
      </c>
      <c r="DA60" s="142">
        <f t="shared" si="128"/>
        <v>0</v>
      </c>
      <c r="DB60" s="142">
        <f t="shared" si="128"/>
        <v>0</v>
      </c>
      <c r="DC60" s="142">
        <f t="shared" si="128"/>
        <v>0</v>
      </c>
      <c r="DD60" s="142">
        <f t="shared" si="128"/>
        <v>0</v>
      </c>
      <c r="DE60" s="142">
        <f t="shared" si="128"/>
        <v>0</v>
      </c>
      <c r="DF60" s="142">
        <f t="shared" si="128"/>
        <v>0</v>
      </c>
      <c r="DG60" s="142">
        <f t="shared" si="128"/>
        <v>0</v>
      </c>
      <c r="DH60" s="142">
        <f t="shared" si="128"/>
        <v>0</v>
      </c>
      <c r="DI60" s="142">
        <f t="shared" si="128"/>
        <v>0</v>
      </c>
      <c r="DJ60" s="142">
        <f t="shared" si="128"/>
        <v>0</v>
      </c>
      <c r="DK60" s="142">
        <f t="shared" si="128"/>
        <v>0</v>
      </c>
      <c r="DL60" s="142">
        <f t="shared" si="128"/>
        <v>0</v>
      </c>
      <c r="DM60" s="142">
        <f t="shared" si="128"/>
        <v>0</v>
      </c>
      <c r="DN60" s="142">
        <f t="shared" si="128"/>
        <v>0</v>
      </c>
      <c r="DO60" s="142">
        <f t="shared" si="128"/>
        <v>0</v>
      </c>
      <c r="DP60" s="142">
        <f t="shared" si="128"/>
        <v>0</v>
      </c>
      <c r="DQ60" s="142">
        <f t="shared" si="128"/>
        <v>0</v>
      </c>
      <c r="DR60" s="142">
        <f t="shared" si="128"/>
        <v>0</v>
      </c>
      <c r="DS60" s="142">
        <f t="shared" si="128"/>
        <v>0</v>
      </c>
      <c r="DT60" s="142">
        <f t="shared" si="128"/>
        <v>0</v>
      </c>
      <c r="DU60" s="142">
        <f t="shared" si="128"/>
        <v>0</v>
      </c>
      <c r="DV60" s="142">
        <f t="shared" si="128"/>
        <v>0</v>
      </c>
      <c r="DW60" s="142">
        <f t="shared" si="128"/>
        <v>0</v>
      </c>
      <c r="DX60" s="142">
        <f t="shared" si="128"/>
        <v>0</v>
      </c>
      <c r="DY60" s="142">
        <f t="shared" si="128"/>
        <v>0</v>
      </c>
      <c r="DZ60" s="142">
        <f t="shared" si="128"/>
        <v>0</v>
      </c>
      <c r="EA60" s="142">
        <f t="shared" si="128"/>
        <v>0</v>
      </c>
      <c r="EB60" s="142">
        <f t="shared" si="128"/>
        <v>0</v>
      </c>
      <c r="EC60" s="142">
        <f t="shared" si="128"/>
        <v>0</v>
      </c>
      <c r="ED60" s="142">
        <f t="shared" si="128"/>
        <v>0</v>
      </c>
      <c r="EE60" s="142">
        <f t="shared" si="128"/>
        <v>0</v>
      </c>
      <c r="EF60" s="142">
        <f t="shared" si="128"/>
        <v>0</v>
      </c>
      <c r="EG60" s="142">
        <f t="shared" si="128"/>
        <v>0</v>
      </c>
      <c r="EH60" s="142">
        <f t="shared" si="128"/>
        <v>0</v>
      </c>
      <c r="EI60" s="142">
        <f t="shared" si="128"/>
        <v>0</v>
      </c>
      <c r="EJ60" s="142">
        <f t="shared" si="128"/>
        <v>0</v>
      </c>
      <c r="EK60" s="142">
        <f t="shared" si="128"/>
        <v>0</v>
      </c>
      <c r="EL60" s="142">
        <f t="shared" si="128"/>
        <v>0</v>
      </c>
      <c r="EM60" s="142">
        <f t="shared" si="128"/>
        <v>0</v>
      </c>
      <c r="EN60" s="142">
        <f t="shared" si="128"/>
        <v>0</v>
      </c>
      <c r="EO60" s="142">
        <f t="shared" si="128"/>
        <v>0</v>
      </c>
      <c r="EP60" s="142">
        <f t="shared" si="128"/>
        <v>0</v>
      </c>
      <c r="EQ60" s="142">
        <f t="shared" si="128"/>
        <v>0</v>
      </c>
      <c r="ER60" s="142">
        <f t="shared" si="128"/>
        <v>0</v>
      </c>
      <c r="ES60" s="142">
        <f t="shared" si="128"/>
        <v>0</v>
      </c>
      <c r="ET60" s="142">
        <f t="shared" si="128"/>
        <v>0</v>
      </c>
      <c r="EU60" s="142">
        <f t="shared" si="128"/>
        <v>0</v>
      </c>
      <c r="EV60" s="142">
        <f t="shared" si="128"/>
        <v>0</v>
      </c>
      <c r="EW60" s="142">
        <f t="shared" si="128"/>
        <v>0</v>
      </c>
      <c r="EX60" s="142">
        <f t="shared" si="128"/>
        <v>0</v>
      </c>
      <c r="EY60" s="142">
        <f t="shared" si="128"/>
        <v>0</v>
      </c>
      <c r="EZ60" s="144">
        <f t="shared" si="86"/>
        <v>0</v>
      </c>
      <c r="FA60" s="141">
        <f>IF(AND($M$3&gt;SUM(Q61:$Q$132),$G$3&lt;SUM(Q60:$Q$132)),$G$3-SUM(Q61:$Q$132),0)</f>
        <v>0</v>
      </c>
      <c r="FB60" s="120">
        <v>73</v>
      </c>
      <c r="FC60" s="145">
        <f>CF6</f>
        <v>0</v>
      </c>
      <c r="FD60" s="145">
        <f>CF133</f>
        <v>0</v>
      </c>
      <c r="FE60" s="141" t="str">
        <f t="shared" si="15"/>
        <v>x</v>
      </c>
    </row>
    <row r="61" spans="1:161" s="141" customFormat="1" ht="24.75" customHeight="1">
      <c r="A61" s="121"/>
      <c r="B61" s="121"/>
      <c r="C61" s="122"/>
      <c r="D61" s="123"/>
      <c r="E61" s="123"/>
      <c r="F61" s="124"/>
      <c r="G61" s="125">
        <f t="shared" si="2"/>
      </c>
      <c r="H61" s="126"/>
      <c r="I61" s="127">
        <f t="shared" si="23"/>
      </c>
      <c r="J61" s="128"/>
      <c r="K61" s="129"/>
      <c r="L61" s="130">
        <f t="shared" si="20"/>
      </c>
      <c r="M61" s="131"/>
      <c r="N61" s="130">
        <f t="shared" si="3"/>
      </c>
      <c r="O61" s="132"/>
      <c r="P61" s="133"/>
      <c r="Q61" s="134">
        <f t="shared" si="4"/>
      </c>
      <c r="R61" s="135">
        <f>IF(AND(E61=1,C61&gt;0),(D61-($B$4-C61)),IF(AND(E61&gt;0,E61=2),(D61-($B$4-C61))*'A - Condition &amp; Criticality'!$E$6,IF(AND(E61&gt;0,E61=3),(D61-($B$4-C61))*'A - Condition &amp; Criticality'!$E$7,IF(AND(E61&gt;0,E61=4),(D61-($B$4-C61))*'A - Condition &amp; Criticality'!$E$8,IF(AND(E61&gt;0,E61=5),(D61-($B$4-C61))*'A - Condition &amp; Criticality'!$E$9,IF(AND(E61&gt;0,E61=6),(D61-($B$4-C61))*'A - Condition &amp; Criticality'!$E$10,IF(AND(E61&gt;0,E61=7),(D61-($B$4-C61))*'A - Condition &amp; Criticality'!$E$11,0)))))))</f>
        <v>0</v>
      </c>
      <c r="S61" s="135">
        <f>IF(AND(E61&gt;0,E61=8),(D61-($B$4-C61))*'A - Condition &amp; Criticality'!$E$12,IF(AND(E61&gt;0,E61=9),(D61-($B$4-C61))*'A - Condition &amp; Criticality'!$E$13,IF(E61=10,0,0)))</f>
        <v>0</v>
      </c>
      <c r="T61" s="136">
        <f t="shared" si="80"/>
      </c>
      <c r="U61" s="137">
        <f t="shared" si="125"/>
        <v>0</v>
      </c>
      <c r="V61" s="138">
        <f t="shared" si="82"/>
        <v>0</v>
      </c>
      <c r="W61" s="138">
        <f t="shared" si="83"/>
        <v>0</v>
      </c>
      <c r="X61" s="139">
        <f>IF($M$3&gt;=SUM(AD61:$AD$132),0,IF(Y61&gt;=AD61,0,-PMT(AE61/12,(AB61)*12,0,(AD61-Y61))/$H$1))</f>
        <v>0</v>
      </c>
      <c r="Y61" s="138" t="e">
        <f>IF(Y62&gt;AD62,(-FV(AE61,(AB61-AB62),0,(Y62-AD62)))+-FV(AE61/12,(AB61-AB62)*12,SUM($X62:X$132)*$H$1),-FV(AE61/12,(AB61-AB62)*12,SUM(X62:$X$132)*$H$1,AC61))</f>
        <v>#N/A</v>
      </c>
      <c r="Z61" s="138" t="e">
        <f>IF(AND(AD61&gt;0,SUM($AD$8:AD60)=0,Y60&gt;0),Y60,0)</f>
        <v>#N/A</v>
      </c>
      <c r="AA61" s="140" t="b">
        <f>IF(AND(X61&gt;0,SUM($X$8:X60)=0),AB61)</f>
        <v>0</v>
      </c>
      <c r="AB61" s="141">
        <f t="shared" si="9"/>
        <v>0</v>
      </c>
      <c r="AC61" s="141">
        <f>IF(AND($M$3&gt;SUM(AD62:$AD$132),$M$3&lt;SUM(AD61:$AD$132)),$M$3-SUM(AD62:$AD$132),0)</f>
        <v>0</v>
      </c>
      <c r="AD61" s="142">
        <f t="shared" si="10"/>
        <v>0</v>
      </c>
      <c r="AE61" s="143" t="e">
        <f t="shared" si="126"/>
        <v>#N/A</v>
      </c>
      <c r="AF61" s="142">
        <f aca="true" t="shared" si="129" ref="AF61:CQ61">IF(AND(NOT(AF$6=AG$6),$T61=AF$6),$V61,0)</f>
        <v>0</v>
      </c>
      <c r="AG61" s="142">
        <f t="shared" si="129"/>
        <v>0</v>
      </c>
      <c r="AH61" s="142">
        <f t="shared" si="129"/>
        <v>0</v>
      </c>
      <c r="AI61" s="142">
        <f t="shared" si="129"/>
        <v>0</v>
      </c>
      <c r="AJ61" s="142">
        <f t="shared" si="129"/>
        <v>0</v>
      </c>
      <c r="AK61" s="142">
        <f t="shared" si="129"/>
        <v>0</v>
      </c>
      <c r="AL61" s="142">
        <f t="shared" si="129"/>
        <v>0</v>
      </c>
      <c r="AM61" s="142">
        <f t="shared" si="129"/>
        <v>0</v>
      </c>
      <c r="AN61" s="142">
        <f t="shared" si="129"/>
        <v>0</v>
      </c>
      <c r="AO61" s="142">
        <f t="shared" si="129"/>
        <v>0</v>
      </c>
      <c r="AP61" s="142">
        <f t="shared" si="129"/>
        <v>0</v>
      </c>
      <c r="AQ61" s="142">
        <f t="shared" si="129"/>
        <v>0</v>
      </c>
      <c r="AR61" s="142">
        <f t="shared" si="129"/>
        <v>0</v>
      </c>
      <c r="AS61" s="142">
        <f t="shared" si="129"/>
        <v>0</v>
      </c>
      <c r="AT61" s="142">
        <f t="shared" si="129"/>
        <v>0</v>
      </c>
      <c r="AU61" s="142">
        <f t="shared" si="129"/>
        <v>0</v>
      </c>
      <c r="AV61" s="142">
        <f t="shared" si="129"/>
        <v>0</v>
      </c>
      <c r="AW61" s="142">
        <f t="shared" si="129"/>
        <v>0</v>
      </c>
      <c r="AX61" s="142">
        <f t="shared" si="129"/>
        <v>0</v>
      </c>
      <c r="AY61" s="142">
        <f t="shared" si="129"/>
        <v>0</v>
      </c>
      <c r="AZ61" s="142">
        <f t="shared" si="129"/>
        <v>0</v>
      </c>
      <c r="BA61" s="142">
        <f t="shared" si="129"/>
        <v>0</v>
      </c>
      <c r="BB61" s="142">
        <f t="shared" si="129"/>
        <v>0</v>
      </c>
      <c r="BC61" s="142">
        <f t="shared" si="129"/>
        <v>0</v>
      </c>
      <c r="BD61" s="142">
        <f t="shared" si="129"/>
        <v>0</v>
      </c>
      <c r="BE61" s="142">
        <f t="shared" si="129"/>
        <v>0</v>
      </c>
      <c r="BF61" s="142">
        <f t="shared" si="129"/>
        <v>0</v>
      </c>
      <c r="BG61" s="142">
        <f t="shared" si="129"/>
        <v>0</v>
      </c>
      <c r="BH61" s="142">
        <f t="shared" si="129"/>
        <v>0</v>
      </c>
      <c r="BI61" s="142">
        <f t="shared" si="129"/>
        <v>0</v>
      </c>
      <c r="BJ61" s="142">
        <f t="shared" si="129"/>
        <v>0</v>
      </c>
      <c r="BK61" s="142">
        <f t="shared" si="129"/>
        <v>0</v>
      </c>
      <c r="BL61" s="142">
        <f t="shared" si="129"/>
        <v>0</v>
      </c>
      <c r="BM61" s="142">
        <f t="shared" si="129"/>
        <v>0</v>
      </c>
      <c r="BN61" s="142">
        <f t="shared" si="129"/>
        <v>0</v>
      </c>
      <c r="BO61" s="142">
        <f t="shared" si="129"/>
        <v>0</v>
      </c>
      <c r="BP61" s="142">
        <f t="shared" si="129"/>
        <v>0</v>
      </c>
      <c r="BQ61" s="142">
        <f t="shared" si="129"/>
        <v>0</v>
      </c>
      <c r="BR61" s="142">
        <f t="shared" si="129"/>
        <v>0</v>
      </c>
      <c r="BS61" s="142">
        <f t="shared" si="129"/>
        <v>0</v>
      </c>
      <c r="BT61" s="142">
        <f t="shared" si="129"/>
        <v>0</v>
      </c>
      <c r="BU61" s="142">
        <f t="shared" si="129"/>
        <v>0</v>
      </c>
      <c r="BV61" s="142">
        <f t="shared" si="129"/>
        <v>0</v>
      </c>
      <c r="BW61" s="142">
        <f t="shared" si="129"/>
        <v>0</v>
      </c>
      <c r="BX61" s="142">
        <f t="shared" si="129"/>
        <v>0</v>
      </c>
      <c r="BY61" s="142">
        <f t="shared" si="129"/>
        <v>0</v>
      </c>
      <c r="BZ61" s="142">
        <f t="shared" si="129"/>
        <v>0</v>
      </c>
      <c r="CA61" s="142">
        <f t="shared" si="129"/>
        <v>0</v>
      </c>
      <c r="CB61" s="142">
        <f t="shared" si="129"/>
        <v>0</v>
      </c>
      <c r="CC61" s="142">
        <f t="shared" si="129"/>
        <v>0</v>
      </c>
      <c r="CD61" s="142">
        <f t="shared" si="129"/>
        <v>0</v>
      </c>
      <c r="CE61" s="142">
        <f t="shared" si="129"/>
        <v>0</v>
      </c>
      <c r="CF61" s="142">
        <f t="shared" si="129"/>
        <v>0</v>
      </c>
      <c r="CG61" s="142">
        <f t="shared" si="129"/>
        <v>0</v>
      </c>
      <c r="CH61" s="142">
        <f t="shared" si="129"/>
        <v>0</v>
      </c>
      <c r="CI61" s="142">
        <f t="shared" si="129"/>
        <v>0</v>
      </c>
      <c r="CJ61" s="142">
        <f t="shared" si="129"/>
        <v>0</v>
      </c>
      <c r="CK61" s="142">
        <f t="shared" si="129"/>
        <v>0</v>
      </c>
      <c r="CL61" s="142">
        <f t="shared" si="129"/>
        <v>0</v>
      </c>
      <c r="CM61" s="142">
        <f t="shared" si="129"/>
        <v>0</v>
      </c>
      <c r="CN61" s="142">
        <f t="shared" si="129"/>
        <v>0</v>
      </c>
      <c r="CO61" s="142">
        <f t="shared" si="129"/>
        <v>0</v>
      </c>
      <c r="CP61" s="142">
        <f t="shared" si="129"/>
        <v>0</v>
      </c>
      <c r="CQ61" s="142">
        <f t="shared" si="129"/>
        <v>0</v>
      </c>
      <c r="CR61" s="142">
        <f aca="true" t="shared" si="130" ref="CR61:EY61">IF(AND(NOT(CR$6=CS$6),$T61=CR$6),$V61,0)</f>
        <v>0</v>
      </c>
      <c r="CS61" s="142">
        <f t="shared" si="130"/>
        <v>0</v>
      </c>
      <c r="CT61" s="142">
        <f t="shared" si="130"/>
        <v>0</v>
      </c>
      <c r="CU61" s="142">
        <f t="shared" si="130"/>
        <v>0</v>
      </c>
      <c r="CV61" s="142">
        <f t="shared" si="130"/>
        <v>0</v>
      </c>
      <c r="CW61" s="142">
        <f t="shared" si="130"/>
        <v>0</v>
      </c>
      <c r="CX61" s="142">
        <f t="shared" si="130"/>
        <v>0</v>
      </c>
      <c r="CY61" s="142">
        <f t="shared" si="130"/>
        <v>0</v>
      </c>
      <c r="CZ61" s="142">
        <f t="shared" si="130"/>
        <v>0</v>
      </c>
      <c r="DA61" s="142">
        <f t="shared" si="130"/>
        <v>0</v>
      </c>
      <c r="DB61" s="142">
        <f t="shared" si="130"/>
        <v>0</v>
      </c>
      <c r="DC61" s="142">
        <f t="shared" si="130"/>
        <v>0</v>
      </c>
      <c r="DD61" s="142">
        <f t="shared" si="130"/>
        <v>0</v>
      </c>
      <c r="DE61" s="142">
        <f t="shared" si="130"/>
        <v>0</v>
      </c>
      <c r="DF61" s="142">
        <f t="shared" si="130"/>
        <v>0</v>
      </c>
      <c r="DG61" s="142">
        <f t="shared" si="130"/>
        <v>0</v>
      </c>
      <c r="DH61" s="142">
        <f t="shared" si="130"/>
        <v>0</v>
      </c>
      <c r="DI61" s="142">
        <f t="shared" si="130"/>
        <v>0</v>
      </c>
      <c r="DJ61" s="142">
        <f t="shared" si="130"/>
        <v>0</v>
      </c>
      <c r="DK61" s="142">
        <f t="shared" si="130"/>
        <v>0</v>
      </c>
      <c r="DL61" s="142">
        <f t="shared" si="130"/>
        <v>0</v>
      </c>
      <c r="DM61" s="142">
        <f t="shared" si="130"/>
        <v>0</v>
      </c>
      <c r="DN61" s="142">
        <f t="shared" si="130"/>
        <v>0</v>
      </c>
      <c r="DO61" s="142">
        <f t="shared" si="130"/>
        <v>0</v>
      </c>
      <c r="DP61" s="142">
        <f t="shared" si="130"/>
        <v>0</v>
      </c>
      <c r="DQ61" s="142">
        <f t="shared" si="130"/>
        <v>0</v>
      </c>
      <c r="DR61" s="142">
        <f t="shared" si="130"/>
        <v>0</v>
      </c>
      <c r="DS61" s="142">
        <f t="shared" si="130"/>
        <v>0</v>
      </c>
      <c r="DT61" s="142">
        <f t="shared" si="130"/>
        <v>0</v>
      </c>
      <c r="DU61" s="142">
        <f t="shared" si="130"/>
        <v>0</v>
      </c>
      <c r="DV61" s="142">
        <f t="shared" si="130"/>
        <v>0</v>
      </c>
      <c r="DW61" s="142">
        <f t="shared" si="130"/>
        <v>0</v>
      </c>
      <c r="DX61" s="142">
        <f t="shared" si="130"/>
        <v>0</v>
      </c>
      <c r="DY61" s="142">
        <f t="shared" si="130"/>
        <v>0</v>
      </c>
      <c r="DZ61" s="142">
        <f t="shared" si="130"/>
        <v>0</v>
      </c>
      <c r="EA61" s="142">
        <f t="shared" si="130"/>
        <v>0</v>
      </c>
      <c r="EB61" s="142">
        <f t="shared" si="130"/>
        <v>0</v>
      </c>
      <c r="EC61" s="142">
        <f t="shared" si="130"/>
        <v>0</v>
      </c>
      <c r="ED61" s="142">
        <f t="shared" si="130"/>
        <v>0</v>
      </c>
      <c r="EE61" s="142">
        <f t="shared" si="130"/>
        <v>0</v>
      </c>
      <c r="EF61" s="142">
        <f t="shared" si="130"/>
        <v>0</v>
      </c>
      <c r="EG61" s="142">
        <f t="shared" si="130"/>
        <v>0</v>
      </c>
      <c r="EH61" s="142">
        <f t="shared" si="130"/>
        <v>0</v>
      </c>
      <c r="EI61" s="142">
        <f t="shared" si="130"/>
        <v>0</v>
      </c>
      <c r="EJ61" s="142">
        <f t="shared" si="130"/>
        <v>0</v>
      </c>
      <c r="EK61" s="142">
        <f t="shared" si="130"/>
        <v>0</v>
      </c>
      <c r="EL61" s="142">
        <f t="shared" si="130"/>
        <v>0</v>
      </c>
      <c r="EM61" s="142">
        <f t="shared" si="130"/>
        <v>0</v>
      </c>
      <c r="EN61" s="142">
        <f t="shared" si="130"/>
        <v>0</v>
      </c>
      <c r="EO61" s="142">
        <f t="shared" si="130"/>
        <v>0</v>
      </c>
      <c r="EP61" s="142">
        <f t="shared" si="130"/>
        <v>0</v>
      </c>
      <c r="EQ61" s="142">
        <f t="shared" si="130"/>
        <v>0</v>
      </c>
      <c r="ER61" s="142">
        <f t="shared" si="130"/>
        <v>0</v>
      </c>
      <c r="ES61" s="142">
        <f t="shared" si="130"/>
        <v>0</v>
      </c>
      <c r="ET61" s="142">
        <f t="shared" si="130"/>
        <v>0</v>
      </c>
      <c r="EU61" s="142">
        <f t="shared" si="130"/>
        <v>0</v>
      </c>
      <c r="EV61" s="142">
        <f t="shared" si="130"/>
        <v>0</v>
      </c>
      <c r="EW61" s="142">
        <f t="shared" si="130"/>
        <v>0</v>
      </c>
      <c r="EX61" s="142">
        <f t="shared" si="130"/>
        <v>0</v>
      </c>
      <c r="EY61" s="142">
        <f t="shared" si="130"/>
        <v>0</v>
      </c>
      <c r="EZ61" s="144">
        <f t="shared" si="86"/>
        <v>0</v>
      </c>
      <c r="FA61" s="141">
        <f>IF(AND($M$3&gt;SUM(Q62:$Q$132),$G$3&lt;SUM(Q61:$Q$132)),$G$3-SUM(Q62:$Q$132),0)</f>
        <v>0</v>
      </c>
      <c r="FB61" s="120">
        <v>72</v>
      </c>
      <c r="FC61" s="145">
        <f>CG6</f>
        <v>0</v>
      </c>
      <c r="FD61" s="145">
        <f>CG133</f>
        <v>0</v>
      </c>
      <c r="FE61" s="141" t="str">
        <f t="shared" si="15"/>
        <v>x</v>
      </c>
    </row>
    <row r="62" spans="1:161" s="141" customFormat="1" ht="24.75" customHeight="1">
      <c r="A62" s="121"/>
      <c r="B62" s="121"/>
      <c r="C62" s="122"/>
      <c r="D62" s="123"/>
      <c r="E62" s="123"/>
      <c r="F62" s="124"/>
      <c r="G62" s="125">
        <f t="shared" si="2"/>
      </c>
      <c r="H62" s="126"/>
      <c r="I62" s="127">
        <f t="shared" si="23"/>
      </c>
      <c r="J62" s="128"/>
      <c r="K62" s="129"/>
      <c r="L62" s="130">
        <f t="shared" si="20"/>
      </c>
      <c r="M62" s="131"/>
      <c r="N62" s="130">
        <f t="shared" si="3"/>
      </c>
      <c r="O62" s="132"/>
      <c r="P62" s="133"/>
      <c r="Q62" s="134">
        <f t="shared" si="4"/>
      </c>
      <c r="R62" s="135">
        <f>IF(AND(E62=1,C62&gt;0),(D62-($B$4-C62)),IF(AND(E62&gt;0,E62=2),(D62-($B$4-C62))*'A - Condition &amp; Criticality'!$E$6,IF(AND(E62&gt;0,E62=3),(D62-($B$4-C62))*'A - Condition &amp; Criticality'!$E$7,IF(AND(E62&gt;0,E62=4),(D62-($B$4-C62))*'A - Condition &amp; Criticality'!$E$8,IF(AND(E62&gt;0,E62=5),(D62-($B$4-C62))*'A - Condition &amp; Criticality'!$E$9,IF(AND(E62&gt;0,E62=6),(D62-($B$4-C62))*'A - Condition &amp; Criticality'!$E$10,IF(AND(E62&gt;0,E62=7),(D62-($B$4-C62))*'A - Condition &amp; Criticality'!$E$11,0)))))))</f>
        <v>0</v>
      </c>
      <c r="S62" s="135">
        <f>IF(AND(E62&gt;0,E62=8),(D62-($B$4-C62))*'A - Condition &amp; Criticality'!$E$12,IF(AND(E62&gt;0,E62=9),(D62-($B$4-C62))*'A - Condition &amp; Criticality'!$E$13,IF(E62=10,0,0)))</f>
        <v>0</v>
      </c>
      <c r="T62" s="136">
        <f t="shared" si="80"/>
      </c>
      <c r="U62" s="137">
        <f t="shared" si="125"/>
        <v>0</v>
      </c>
      <c r="V62" s="138">
        <f t="shared" si="82"/>
        <v>0</v>
      </c>
      <c r="W62" s="138">
        <f t="shared" si="83"/>
        <v>0</v>
      </c>
      <c r="X62" s="139">
        <f>IF($M$3&gt;=SUM(AD62:$AD$132),0,IF(Y62&gt;=AD62,0,-PMT(AE62/12,(AB62)*12,0,(AD62-Y62))/$H$1))</f>
        <v>0</v>
      </c>
      <c r="Y62" s="138" t="e">
        <f>IF(Y63&gt;AD63,(-FV(AE62,(AB62-AB63),0,(Y63-AD63)))+-FV(AE62/12,(AB62-AB63)*12,SUM($X63:X$132)*$H$1),-FV(AE62/12,(AB62-AB63)*12,SUM(X63:$X$132)*$H$1,AC62))</f>
        <v>#N/A</v>
      </c>
      <c r="Z62" s="138" t="e">
        <f>IF(AND(AD62&gt;0,SUM($AD$8:AD61)=0,Y61&gt;0),Y61,0)</f>
        <v>#N/A</v>
      </c>
      <c r="AA62" s="140" t="b">
        <f>IF(AND(X62&gt;0,SUM($X$8:X61)=0),AB62)</f>
        <v>0</v>
      </c>
      <c r="AB62" s="141">
        <f t="shared" si="9"/>
        <v>0</v>
      </c>
      <c r="AC62" s="141">
        <f>IF(AND($M$3&gt;SUM(AD63:$AD$132),$M$3&lt;SUM(AD62:$AD$132)),$M$3-SUM(AD63:$AD$132),0)</f>
        <v>0</v>
      </c>
      <c r="AD62" s="142">
        <f t="shared" si="10"/>
        <v>0</v>
      </c>
      <c r="AE62" s="143" t="e">
        <f t="shared" si="126"/>
        <v>#N/A</v>
      </c>
      <c r="AF62" s="142">
        <f aca="true" t="shared" si="131" ref="AF62:CQ62">IF(AND(NOT(AF$6=AG$6),$T62=AF$6),$V62,0)</f>
        <v>0</v>
      </c>
      <c r="AG62" s="142">
        <f t="shared" si="131"/>
        <v>0</v>
      </c>
      <c r="AH62" s="142">
        <f t="shared" si="131"/>
        <v>0</v>
      </c>
      <c r="AI62" s="142">
        <f t="shared" si="131"/>
        <v>0</v>
      </c>
      <c r="AJ62" s="142">
        <f t="shared" si="131"/>
        <v>0</v>
      </c>
      <c r="AK62" s="142">
        <f t="shared" si="131"/>
        <v>0</v>
      </c>
      <c r="AL62" s="142">
        <f t="shared" si="131"/>
        <v>0</v>
      </c>
      <c r="AM62" s="142">
        <f t="shared" si="131"/>
        <v>0</v>
      </c>
      <c r="AN62" s="142">
        <f t="shared" si="131"/>
        <v>0</v>
      </c>
      <c r="AO62" s="142">
        <f t="shared" si="131"/>
        <v>0</v>
      </c>
      <c r="AP62" s="142">
        <f t="shared" si="131"/>
        <v>0</v>
      </c>
      <c r="AQ62" s="142">
        <f t="shared" si="131"/>
        <v>0</v>
      </c>
      <c r="AR62" s="142">
        <f t="shared" si="131"/>
        <v>0</v>
      </c>
      <c r="AS62" s="142">
        <f t="shared" si="131"/>
        <v>0</v>
      </c>
      <c r="AT62" s="142">
        <f t="shared" si="131"/>
        <v>0</v>
      </c>
      <c r="AU62" s="142">
        <f t="shared" si="131"/>
        <v>0</v>
      </c>
      <c r="AV62" s="142">
        <f t="shared" si="131"/>
        <v>0</v>
      </c>
      <c r="AW62" s="142">
        <f t="shared" si="131"/>
        <v>0</v>
      </c>
      <c r="AX62" s="142">
        <f t="shared" si="131"/>
        <v>0</v>
      </c>
      <c r="AY62" s="142">
        <f t="shared" si="131"/>
        <v>0</v>
      </c>
      <c r="AZ62" s="142">
        <f t="shared" si="131"/>
        <v>0</v>
      </c>
      <c r="BA62" s="142">
        <f t="shared" si="131"/>
        <v>0</v>
      </c>
      <c r="BB62" s="142">
        <f t="shared" si="131"/>
        <v>0</v>
      </c>
      <c r="BC62" s="142">
        <f t="shared" si="131"/>
        <v>0</v>
      </c>
      <c r="BD62" s="142">
        <f t="shared" si="131"/>
        <v>0</v>
      </c>
      <c r="BE62" s="142">
        <f t="shared" si="131"/>
        <v>0</v>
      </c>
      <c r="BF62" s="142">
        <f t="shared" si="131"/>
        <v>0</v>
      </c>
      <c r="BG62" s="142">
        <f t="shared" si="131"/>
        <v>0</v>
      </c>
      <c r="BH62" s="142">
        <f t="shared" si="131"/>
        <v>0</v>
      </c>
      <c r="BI62" s="142">
        <f t="shared" si="131"/>
        <v>0</v>
      </c>
      <c r="BJ62" s="142">
        <f t="shared" si="131"/>
        <v>0</v>
      </c>
      <c r="BK62" s="142">
        <f t="shared" si="131"/>
        <v>0</v>
      </c>
      <c r="BL62" s="142">
        <f t="shared" si="131"/>
        <v>0</v>
      </c>
      <c r="BM62" s="142">
        <f t="shared" si="131"/>
        <v>0</v>
      </c>
      <c r="BN62" s="142">
        <f t="shared" si="131"/>
        <v>0</v>
      </c>
      <c r="BO62" s="142">
        <f t="shared" si="131"/>
        <v>0</v>
      </c>
      <c r="BP62" s="142">
        <f t="shared" si="131"/>
        <v>0</v>
      </c>
      <c r="BQ62" s="142">
        <f t="shared" si="131"/>
        <v>0</v>
      </c>
      <c r="BR62" s="142">
        <f t="shared" si="131"/>
        <v>0</v>
      </c>
      <c r="BS62" s="142">
        <f t="shared" si="131"/>
        <v>0</v>
      </c>
      <c r="BT62" s="142">
        <f t="shared" si="131"/>
        <v>0</v>
      </c>
      <c r="BU62" s="142">
        <f t="shared" si="131"/>
        <v>0</v>
      </c>
      <c r="BV62" s="142">
        <f t="shared" si="131"/>
        <v>0</v>
      </c>
      <c r="BW62" s="142">
        <f t="shared" si="131"/>
        <v>0</v>
      </c>
      <c r="BX62" s="142">
        <f t="shared" si="131"/>
        <v>0</v>
      </c>
      <c r="BY62" s="142">
        <f t="shared" si="131"/>
        <v>0</v>
      </c>
      <c r="BZ62" s="142">
        <f t="shared" si="131"/>
        <v>0</v>
      </c>
      <c r="CA62" s="142">
        <f t="shared" si="131"/>
        <v>0</v>
      </c>
      <c r="CB62" s="142">
        <f t="shared" si="131"/>
        <v>0</v>
      </c>
      <c r="CC62" s="142">
        <f t="shared" si="131"/>
        <v>0</v>
      </c>
      <c r="CD62" s="142">
        <f t="shared" si="131"/>
        <v>0</v>
      </c>
      <c r="CE62" s="142">
        <f t="shared" si="131"/>
        <v>0</v>
      </c>
      <c r="CF62" s="142">
        <f t="shared" si="131"/>
        <v>0</v>
      </c>
      <c r="CG62" s="142">
        <f t="shared" si="131"/>
        <v>0</v>
      </c>
      <c r="CH62" s="142">
        <f t="shared" si="131"/>
        <v>0</v>
      </c>
      <c r="CI62" s="142">
        <f t="shared" si="131"/>
        <v>0</v>
      </c>
      <c r="CJ62" s="142">
        <f t="shared" si="131"/>
        <v>0</v>
      </c>
      <c r="CK62" s="142">
        <f t="shared" si="131"/>
        <v>0</v>
      </c>
      <c r="CL62" s="142">
        <f t="shared" si="131"/>
        <v>0</v>
      </c>
      <c r="CM62" s="142">
        <f t="shared" si="131"/>
        <v>0</v>
      </c>
      <c r="CN62" s="142">
        <f t="shared" si="131"/>
        <v>0</v>
      </c>
      <c r="CO62" s="142">
        <f t="shared" si="131"/>
        <v>0</v>
      </c>
      <c r="CP62" s="142">
        <f t="shared" si="131"/>
        <v>0</v>
      </c>
      <c r="CQ62" s="142">
        <f t="shared" si="131"/>
        <v>0</v>
      </c>
      <c r="CR62" s="142">
        <f aca="true" t="shared" si="132" ref="CR62:EY62">IF(AND(NOT(CR$6=CS$6),$T62=CR$6),$V62,0)</f>
        <v>0</v>
      </c>
      <c r="CS62" s="142">
        <f t="shared" si="132"/>
        <v>0</v>
      </c>
      <c r="CT62" s="142">
        <f t="shared" si="132"/>
        <v>0</v>
      </c>
      <c r="CU62" s="142">
        <f t="shared" si="132"/>
        <v>0</v>
      </c>
      <c r="CV62" s="142">
        <f t="shared" si="132"/>
        <v>0</v>
      </c>
      <c r="CW62" s="142">
        <f t="shared" si="132"/>
        <v>0</v>
      </c>
      <c r="CX62" s="142">
        <f t="shared" si="132"/>
        <v>0</v>
      </c>
      <c r="CY62" s="142">
        <f t="shared" si="132"/>
        <v>0</v>
      </c>
      <c r="CZ62" s="142">
        <f t="shared" si="132"/>
        <v>0</v>
      </c>
      <c r="DA62" s="142">
        <f t="shared" si="132"/>
        <v>0</v>
      </c>
      <c r="DB62" s="142">
        <f t="shared" si="132"/>
        <v>0</v>
      </c>
      <c r="DC62" s="142">
        <f t="shared" si="132"/>
        <v>0</v>
      </c>
      <c r="DD62" s="142">
        <f t="shared" si="132"/>
        <v>0</v>
      </c>
      <c r="DE62" s="142">
        <f t="shared" si="132"/>
        <v>0</v>
      </c>
      <c r="DF62" s="142">
        <f t="shared" si="132"/>
        <v>0</v>
      </c>
      <c r="DG62" s="142">
        <f t="shared" si="132"/>
        <v>0</v>
      </c>
      <c r="DH62" s="142">
        <f t="shared" si="132"/>
        <v>0</v>
      </c>
      <c r="DI62" s="142">
        <f t="shared" si="132"/>
        <v>0</v>
      </c>
      <c r="DJ62" s="142">
        <f t="shared" si="132"/>
        <v>0</v>
      </c>
      <c r="DK62" s="142">
        <f t="shared" si="132"/>
        <v>0</v>
      </c>
      <c r="DL62" s="142">
        <f t="shared" si="132"/>
        <v>0</v>
      </c>
      <c r="DM62" s="142">
        <f t="shared" si="132"/>
        <v>0</v>
      </c>
      <c r="DN62" s="142">
        <f t="shared" si="132"/>
        <v>0</v>
      </c>
      <c r="DO62" s="142">
        <f t="shared" si="132"/>
        <v>0</v>
      </c>
      <c r="DP62" s="142">
        <f t="shared" si="132"/>
        <v>0</v>
      </c>
      <c r="DQ62" s="142">
        <f t="shared" si="132"/>
        <v>0</v>
      </c>
      <c r="DR62" s="142">
        <f t="shared" si="132"/>
        <v>0</v>
      </c>
      <c r="DS62" s="142">
        <f t="shared" si="132"/>
        <v>0</v>
      </c>
      <c r="DT62" s="142">
        <f t="shared" si="132"/>
        <v>0</v>
      </c>
      <c r="DU62" s="142">
        <f t="shared" si="132"/>
        <v>0</v>
      </c>
      <c r="DV62" s="142">
        <f t="shared" si="132"/>
        <v>0</v>
      </c>
      <c r="DW62" s="142">
        <f t="shared" si="132"/>
        <v>0</v>
      </c>
      <c r="DX62" s="142">
        <f t="shared" si="132"/>
        <v>0</v>
      </c>
      <c r="DY62" s="142">
        <f t="shared" si="132"/>
        <v>0</v>
      </c>
      <c r="DZ62" s="142">
        <f t="shared" si="132"/>
        <v>0</v>
      </c>
      <c r="EA62" s="142">
        <f t="shared" si="132"/>
        <v>0</v>
      </c>
      <c r="EB62" s="142">
        <f t="shared" si="132"/>
        <v>0</v>
      </c>
      <c r="EC62" s="142">
        <f t="shared" si="132"/>
        <v>0</v>
      </c>
      <c r="ED62" s="142">
        <f t="shared" si="132"/>
        <v>0</v>
      </c>
      <c r="EE62" s="142">
        <f t="shared" si="132"/>
        <v>0</v>
      </c>
      <c r="EF62" s="142">
        <f t="shared" si="132"/>
        <v>0</v>
      </c>
      <c r="EG62" s="142">
        <f t="shared" si="132"/>
        <v>0</v>
      </c>
      <c r="EH62" s="142">
        <f t="shared" si="132"/>
        <v>0</v>
      </c>
      <c r="EI62" s="142">
        <f t="shared" si="132"/>
        <v>0</v>
      </c>
      <c r="EJ62" s="142">
        <f t="shared" si="132"/>
        <v>0</v>
      </c>
      <c r="EK62" s="142">
        <f t="shared" si="132"/>
        <v>0</v>
      </c>
      <c r="EL62" s="142">
        <f t="shared" si="132"/>
        <v>0</v>
      </c>
      <c r="EM62" s="142">
        <f t="shared" si="132"/>
        <v>0</v>
      </c>
      <c r="EN62" s="142">
        <f t="shared" si="132"/>
        <v>0</v>
      </c>
      <c r="EO62" s="142">
        <f t="shared" si="132"/>
        <v>0</v>
      </c>
      <c r="EP62" s="142">
        <f t="shared" si="132"/>
        <v>0</v>
      </c>
      <c r="EQ62" s="142">
        <f t="shared" si="132"/>
        <v>0</v>
      </c>
      <c r="ER62" s="142">
        <f t="shared" si="132"/>
        <v>0</v>
      </c>
      <c r="ES62" s="142">
        <f t="shared" si="132"/>
        <v>0</v>
      </c>
      <c r="ET62" s="142">
        <f t="shared" si="132"/>
        <v>0</v>
      </c>
      <c r="EU62" s="142">
        <f t="shared" si="132"/>
        <v>0</v>
      </c>
      <c r="EV62" s="142">
        <f t="shared" si="132"/>
        <v>0</v>
      </c>
      <c r="EW62" s="142">
        <f t="shared" si="132"/>
        <v>0</v>
      </c>
      <c r="EX62" s="142">
        <f t="shared" si="132"/>
        <v>0</v>
      </c>
      <c r="EY62" s="142">
        <f t="shared" si="132"/>
        <v>0</v>
      </c>
      <c r="EZ62" s="144">
        <f t="shared" si="86"/>
        <v>0</v>
      </c>
      <c r="FA62" s="141">
        <f>IF(AND($M$3&gt;SUM(Q63:$Q$132),$G$3&lt;SUM(Q62:$Q$132)),$G$3-SUM(Q63:$Q$132),0)</f>
        <v>0</v>
      </c>
      <c r="FB62" s="120">
        <v>71</v>
      </c>
      <c r="FC62" s="145">
        <f>CH6</f>
        <v>0</v>
      </c>
      <c r="FD62" s="145">
        <f>CH133</f>
        <v>0</v>
      </c>
      <c r="FE62" s="141" t="str">
        <f t="shared" si="15"/>
        <v>x</v>
      </c>
    </row>
    <row r="63" spans="1:161" s="141" customFormat="1" ht="24.75" customHeight="1">
      <c r="A63" s="121"/>
      <c r="B63" s="121"/>
      <c r="C63" s="122"/>
      <c r="D63" s="123"/>
      <c r="E63" s="123"/>
      <c r="F63" s="124"/>
      <c r="G63" s="125">
        <f t="shared" si="2"/>
      </c>
      <c r="H63" s="126"/>
      <c r="I63" s="127">
        <f t="shared" si="23"/>
      </c>
      <c r="J63" s="128"/>
      <c r="K63" s="129"/>
      <c r="L63" s="130">
        <f t="shared" si="20"/>
      </c>
      <c r="M63" s="131"/>
      <c r="N63" s="130">
        <f t="shared" si="3"/>
      </c>
      <c r="O63" s="132"/>
      <c r="P63" s="133"/>
      <c r="Q63" s="134">
        <f t="shared" si="4"/>
      </c>
      <c r="R63" s="135">
        <f>IF(AND(E63=1,C63&gt;0),(D63-($B$4-C63)),IF(AND(E63&gt;0,E63=2),(D63-($B$4-C63))*'A - Condition &amp; Criticality'!$E$6,IF(AND(E63&gt;0,E63=3),(D63-($B$4-C63))*'A - Condition &amp; Criticality'!$E$7,IF(AND(E63&gt;0,E63=4),(D63-($B$4-C63))*'A - Condition &amp; Criticality'!$E$8,IF(AND(E63&gt;0,E63=5),(D63-($B$4-C63))*'A - Condition &amp; Criticality'!$E$9,IF(AND(E63&gt;0,E63=6),(D63-($B$4-C63))*'A - Condition &amp; Criticality'!$E$10,IF(AND(E63&gt;0,E63=7),(D63-($B$4-C63))*'A - Condition &amp; Criticality'!$E$11,0)))))))</f>
        <v>0</v>
      </c>
      <c r="S63" s="135">
        <f>IF(AND(E63&gt;0,E63=8),(D63-($B$4-C63))*'A - Condition &amp; Criticality'!$E$12,IF(AND(E63&gt;0,E63=9),(D63-($B$4-C63))*'A - Condition &amp; Criticality'!$E$13,IF(E63=10,0,0)))</f>
        <v>0</v>
      </c>
      <c r="T63" s="136">
        <f t="shared" si="80"/>
      </c>
      <c r="U63" s="137">
        <f t="shared" si="125"/>
        <v>0</v>
      </c>
      <c r="V63" s="138">
        <f t="shared" si="82"/>
        <v>0</v>
      </c>
      <c r="W63" s="138">
        <f t="shared" si="83"/>
        <v>0</v>
      </c>
      <c r="X63" s="139">
        <f>IF($M$3&gt;=SUM(AD63:$AD$132),0,IF(Y63&gt;=AD63,0,-PMT(AE63/12,(AB63)*12,0,(AD63-Y63))/$H$1))</f>
        <v>0</v>
      </c>
      <c r="Y63" s="138" t="e">
        <f>IF(Y64&gt;AD64,(-FV(AE63,(AB63-AB64),0,(Y64-AD64)))+-FV(AE63/12,(AB63-AB64)*12,SUM($X64:X$132)*$H$1),-FV(AE63/12,(AB63-AB64)*12,SUM(X64:$X$132)*$H$1,AC63))</f>
        <v>#N/A</v>
      </c>
      <c r="Z63" s="138" t="e">
        <f>IF(AND(AD63&gt;0,SUM($AD$8:AD62)=0,Y62&gt;0),Y62,0)</f>
        <v>#N/A</v>
      </c>
      <c r="AA63" s="140" t="b">
        <f>IF(AND(X63&gt;0,SUM($X$8:X62)=0),AB63)</f>
        <v>0</v>
      </c>
      <c r="AB63" s="141">
        <f t="shared" si="9"/>
        <v>0</v>
      </c>
      <c r="AC63" s="141">
        <f>IF(AND($M$3&gt;SUM(AD64:$AD$132),$M$3&lt;SUM(AD63:$AD$132)),$M$3-SUM(AD64:$AD$132),0)</f>
        <v>0</v>
      </c>
      <c r="AD63" s="142">
        <f t="shared" si="10"/>
        <v>0</v>
      </c>
      <c r="AE63" s="143" t="e">
        <f t="shared" si="126"/>
        <v>#N/A</v>
      </c>
      <c r="AF63" s="142">
        <f aca="true" t="shared" si="133" ref="AF63:CQ63">IF(AND(NOT(AF$6=AG$6),$T63=AF$6),$V63,0)</f>
        <v>0</v>
      </c>
      <c r="AG63" s="142">
        <f t="shared" si="133"/>
        <v>0</v>
      </c>
      <c r="AH63" s="142">
        <f t="shared" si="133"/>
        <v>0</v>
      </c>
      <c r="AI63" s="142">
        <f t="shared" si="133"/>
        <v>0</v>
      </c>
      <c r="AJ63" s="142">
        <f t="shared" si="133"/>
        <v>0</v>
      </c>
      <c r="AK63" s="142">
        <f t="shared" si="133"/>
        <v>0</v>
      </c>
      <c r="AL63" s="142">
        <f t="shared" si="133"/>
        <v>0</v>
      </c>
      <c r="AM63" s="142">
        <f t="shared" si="133"/>
        <v>0</v>
      </c>
      <c r="AN63" s="142">
        <f t="shared" si="133"/>
        <v>0</v>
      </c>
      <c r="AO63" s="142">
        <f t="shared" si="133"/>
        <v>0</v>
      </c>
      <c r="AP63" s="142">
        <f t="shared" si="133"/>
        <v>0</v>
      </c>
      <c r="AQ63" s="142">
        <f t="shared" si="133"/>
        <v>0</v>
      </c>
      <c r="AR63" s="142">
        <f t="shared" si="133"/>
        <v>0</v>
      </c>
      <c r="AS63" s="142">
        <f t="shared" si="133"/>
        <v>0</v>
      </c>
      <c r="AT63" s="142">
        <f t="shared" si="133"/>
        <v>0</v>
      </c>
      <c r="AU63" s="142">
        <f t="shared" si="133"/>
        <v>0</v>
      </c>
      <c r="AV63" s="142">
        <f t="shared" si="133"/>
        <v>0</v>
      </c>
      <c r="AW63" s="142">
        <f t="shared" si="133"/>
        <v>0</v>
      </c>
      <c r="AX63" s="142">
        <f t="shared" si="133"/>
        <v>0</v>
      </c>
      <c r="AY63" s="142">
        <f t="shared" si="133"/>
        <v>0</v>
      </c>
      <c r="AZ63" s="142">
        <f t="shared" si="133"/>
        <v>0</v>
      </c>
      <c r="BA63" s="142">
        <f t="shared" si="133"/>
        <v>0</v>
      </c>
      <c r="BB63" s="142">
        <f t="shared" si="133"/>
        <v>0</v>
      </c>
      <c r="BC63" s="142">
        <f t="shared" si="133"/>
        <v>0</v>
      </c>
      <c r="BD63" s="142">
        <f t="shared" si="133"/>
        <v>0</v>
      </c>
      <c r="BE63" s="142">
        <f t="shared" si="133"/>
        <v>0</v>
      </c>
      <c r="BF63" s="142">
        <f t="shared" si="133"/>
        <v>0</v>
      </c>
      <c r="BG63" s="142">
        <f t="shared" si="133"/>
        <v>0</v>
      </c>
      <c r="BH63" s="142">
        <f t="shared" si="133"/>
        <v>0</v>
      </c>
      <c r="BI63" s="142">
        <f t="shared" si="133"/>
        <v>0</v>
      </c>
      <c r="BJ63" s="142">
        <f t="shared" si="133"/>
        <v>0</v>
      </c>
      <c r="BK63" s="142">
        <f t="shared" si="133"/>
        <v>0</v>
      </c>
      <c r="BL63" s="142">
        <f t="shared" si="133"/>
        <v>0</v>
      </c>
      <c r="BM63" s="142">
        <f t="shared" si="133"/>
        <v>0</v>
      </c>
      <c r="BN63" s="142">
        <f t="shared" si="133"/>
        <v>0</v>
      </c>
      <c r="BO63" s="142">
        <f t="shared" si="133"/>
        <v>0</v>
      </c>
      <c r="BP63" s="142">
        <f t="shared" si="133"/>
        <v>0</v>
      </c>
      <c r="BQ63" s="142">
        <f t="shared" si="133"/>
        <v>0</v>
      </c>
      <c r="BR63" s="142">
        <f t="shared" si="133"/>
        <v>0</v>
      </c>
      <c r="BS63" s="142">
        <f t="shared" si="133"/>
        <v>0</v>
      </c>
      <c r="BT63" s="142">
        <f t="shared" si="133"/>
        <v>0</v>
      </c>
      <c r="BU63" s="142">
        <f t="shared" si="133"/>
        <v>0</v>
      </c>
      <c r="BV63" s="142">
        <f t="shared" si="133"/>
        <v>0</v>
      </c>
      <c r="BW63" s="142">
        <f t="shared" si="133"/>
        <v>0</v>
      </c>
      <c r="BX63" s="142">
        <f t="shared" si="133"/>
        <v>0</v>
      </c>
      <c r="BY63" s="142">
        <f t="shared" si="133"/>
        <v>0</v>
      </c>
      <c r="BZ63" s="142">
        <f t="shared" si="133"/>
        <v>0</v>
      </c>
      <c r="CA63" s="142">
        <f t="shared" si="133"/>
        <v>0</v>
      </c>
      <c r="CB63" s="142">
        <f t="shared" si="133"/>
        <v>0</v>
      </c>
      <c r="CC63" s="142">
        <f t="shared" si="133"/>
        <v>0</v>
      </c>
      <c r="CD63" s="142">
        <f t="shared" si="133"/>
        <v>0</v>
      </c>
      <c r="CE63" s="142">
        <f t="shared" si="133"/>
        <v>0</v>
      </c>
      <c r="CF63" s="142">
        <f t="shared" si="133"/>
        <v>0</v>
      </c>
      <c r="CG63" s="142">
        <f t="shared" si="133"/>
        <v>0</v>
      </c>
      <c r="CH63" s="142">
        <f t="shared" si="133"/>
        <v>0</v>
      </c>
      <c r="CI63" s="142">
        <f t="shared" si="133"/>
        <v>0</v>
      </c>
      <c r="CJ63" s="142">
        <f t="shared" si="133"/>
        <v>0</v>
      </c>
      <c r="CK63" s="142">
        <f t="shared" si="133"/>
        <v>0</v>
      </c>
      <c r="CL63" s="142">
        <f t="shared" si="133"/>
        <v>0</v>
      </c>
      <c r="CM63" s="142">
        <f t="shared" si="133"/>
        <v>0</v>
      </c>
      <c r="CN63" s="142">
        <f t="shared" si="133"/>
        <v>0</v>
      </c>
      <c r="CO63" s="142">
        <f t="shared" si="133"/>
        <v>0</v>
      </c>
      <c r="CP63" s="142">
        <f t="shared" si="133"/>
        <v>0</v>
      </c>
      <c r="CQ63" s="142">
        <f t="shared" si="133"/>
        <v>0</v>
      </c>
      <c r="CR63" s="142">
        <f aca="true" t="shared" si="134" ref="CR63:EY63">IF(AND(NOT(CR$6=CS$6),$T63=CR$6),$V63,0)</f>
        <v>0</v>
      </c>
      <c r="CS63" s="142">
        <f t="shared" si="134"/>
        <v>0</v>
      </c>
      <c r="CT63" s="142">
        <f t="shared" si="134"/>
        <v>0</v>
      </c>
      <c r="CU63" s="142">
        <f t="shared" si="134"/>
        <v>0</v>
      </c>
      <c r="CV63" s="142">
        <f t="shared" si="134"/>
        <v>0</v>
      </c>
      <c r="CW63" s="142">
        <f t="shared" si="134"/>
        <v>0</v>
      </c>
      <c r="CX63" s="142">
        <f t="shared" si="134"/>
        <v>0</v>
      </c>
      <c r="CY63" s="142">
        <f t="shared" si="134"/>
        <v>0</v>
      </c>
      <c r="CZ63" s="142">
        <f t="shared" si="134"/>
        <v>0</v>
      </c>
      <c r="DA63" s="142">
        <f t="shared" si="134"/>
        <v>0</v>
      </c>
      <c r="DB63" s="142">
        <f t="shared" si="134"/>
        <v>0</v>
      </c>
      <c r="DC63" s="142">
        <f t="shared" si="134"/>
        <v>0</v>
      </c>
      <c r="DD63" s="142">
        <f t="shared" si="134"/>
        <v>0</v>
      </c>
      <c r="DE63" s="142">
        <f t="shared" si="134"/>
        <v>0</v>
      </c>
      <c r="DF63" s="142">
        <f t="shared" si="134"/>
        <v>0</v>
      </c>
      <c r="DG63" s="142">
        <f t="shared" si="134"/>
        <v>0</v>
      </c>
      <c r="DH63" s="142">
        <f t="shared" si="134"/>
        <v>0</v>
      </c>
      <c r="DI63" s="142">
        <f t="shared" si="134"/>
        <v>0</v>
      </c>
      <c r="DJ63" s="142">
        <f t="shared" si="134"/>
        <v>0</v>
      </c>
      <c r="DK63" s="142">
        <f t="shared" si="134"/>
        <v>0</v>
      </c>
      <c r="DL63" s="142">
        <f t="shared" si="134"/>
        <v>0</v>
      </c>
      <c r="DM63" s="142">
        <f t="shared" si="134"/>
        <v>0</v>
      </c>
      <c r="DN63" s="142">
        <f t="shared" si="134"/>
        <v>0</v>
      </c>
      <c r="DO63" s="142">
        <f t="shared" si="134"/>
        <v>0</v>
      </c>
      <c r="DP63" s="142">
        <f t="shared" si="134"/>
        <v>0</v>
      </c>
      <c r="DQ63" s="142">
        <f t="shared" si="134"/>
        <v>0</v>
      </c>
      <c r="DR63" s="142">
        <f t="shared" si="134"/>
        <v>0</v>
      </c>
      <c r="DS63" s="142">
        <f t="shared" si="134"/>
        <v>0</v>
      </c>
      <c r="DT63" s="142">
        <f t="shared" si="134"/>
        <v>0</v>
      </c>
      <c r="DU63" s="142">
        <f t="shared" si="134"/>
        <v>0</v>
      </c>
      <c r="DV63" s="142">
        <f t="shared" si="134"/>
        <v>0</v>
      </c>
      <c r="DW63" s="142">
        <f t="shared" si="134"/>
        <v>0</v>
      </c>
      <c r="DX63" s="142">
        <f t="shared" si="134"/>
        <v>0</v>
      </c>
      <c r="DY63" s="142">
        <f t="shared" si="134"/>
        <v>0</v>
      </c>
      <c r="DZ63" s="142">
        <f t="shared" si="134"/>
        <v>0</v>
      </c>
      <c r="EA63" s="142">
        <f t="shared" si="134"/>
        <v>0</v>
      </c>
      <c r="EB63" s="142">
        <f t="shared" si="134"/>
        <v>0</v>
      </c>
      <c r="EC63" s="142">
        <f t="shared" si="134"/>
        <v>0</v>
      </c>
      <c r="ED63" s="142">
        <f t="shared" si="134"/>
        <v>0</v>
      </c>
      <c r="EE63" s="142">
        <f t="shared" si="134"/>
        <v>0</v>
      </c>
      <c r="EF63" s="142">
        <f t="shared" si="134"/>
        <v>0</v>
      </c>
      <c r="EG63" s="142">
        <f t="shared" si="134"/>
        <v>0</v>
      </c>
      <c r="EH63" s="142">
        <f t="shared" si="134"/>
        <v>0</v>
      </c>
      <c r="EI63" s="142">
        <f t="shared" si="134"/>
        <v>0</v>
      </c>
      <c r="EJ63" s="142">
        <f t="shared" si="134"/>
        <v>0</v>
      </c>
      <c r="EK63" s="142">
        <f t="shared" si="134"/>
        <v>0</v>
      </c>
      <c r="EL63" s="142">
        <f t="shared" si="134"/>
        <v>0</v>
      </c>
      <c r="EM63" s="142">
        <f t="shared" si="134"/>
        <v>0</v>
      </c>
      <c r="EN63" s="142">
        <f t="shared" si="134"/>
        <v>0</v>
      </c>
      <c r="EO63" s="142">
        <f t="shared" si="134"/>
        <v>0</v>
      </c>
      <c r="EP63" s="142">
        <f t="shared" si="134"/>
        <v>0</v>
      </c>
      <c r="EQ63" s="142">
        <f t="shared" si="134"/>
        <v>0</v>
      </c>
      <c r="ER63" s="142">
        <f t="shared" si="134"/>
        <v>0</v>
      </c>
      <c r="ES63" s="142">
        <f t="shared" si="134"/>
        <v>0</v>
      </c>
      <c r="ET63" s="142">
        <f t="shared" si="134"/>
        <v>0</v>
      </c>
      <c r="EU63" s="142">
        <f t="shared" si="134"/>
        <v>0</v>
      </c>
      <c r="EV63" s="142">
        <f t="shared" si="134"/>
        <v>0</v>
      </c>
      <c r="EW63" s="142">
        <f t="shared" si="134"/>
        <v>0</v>
      </c>
      <c r="EX63" s="142">
        <f t="shared" si="134"/>
        <v>0</v>
      </c>
      <c r="EY63" s="142">
        <f t="shared" si="134"/>
        <v>0</v>
      </c>
      <c r="EZ63" s="144">
        <f t="shared" si="86"/>
        <v>0</v>
      </c>
      <c r="FA63" s="141">
        <f>IF(AND($M$3&gt;SUM(Q64:$Q$132),$G$3&lt;SUM(Q63:$Q$132)),$G$3-SUM(Q64:$Q$132),0)</f>
        <v>0</v>
      </c>
      <c r="FB63" s="120">
        <v>70</v>
      </c>
      <c r="FC63" s="145">
        <f>CI6</f>
        <v>0</v>
      </c>
      <c r="FD63" s="145">
        <f>CI133</f>
        <v>0</v>
      </c>
      <c r="FE63" s="141" t="str">
        <f t="shared" si="15"/>
        <v>x</v>
      </c>
    </row>
    <row r="64" spans="1:161" s="141" customFormat="1" ht="24.75" customHeight="1">
      <c r="A64" s="121"/>
      <c r="B64" s="121"/>
      <c r="C64" s="122"/>
      <c r="D64" s="123"/>
      <c r="E64" s="123"/>
      <c r="F64" s="124"/>
      <c r="G64" s="125">
        <f t="shared" si="2"/>
      </c>
      <c r="H64" s="126"/>
      <c r="I64" s="127">
        <f t="shared" si="23"/>
      </c>
      <c r="J64" s="128"/>
      <c r="K64" s="129"/>
      <c r="L64" s="130">
        <f t="shared" si="20"/>
      </c>
      <c r="M64" s="131"/>
      <c r="N64" s="130">
        <f t="shared" si="3"/>
      </c>
      <c r="O64" s="132"/>
      <c r="P64" s="133"/>
      <c r="Q64" s="134">
        <f t="shared" si="4"/>
      </c>
      <c r="R64" s="135">
        <f>IF(AND(E64=1,C64&gt;0),(D64-($B$4-C64)),IF(AND(E64&gt;0,E64=2),(D64-($B$4-C64))*'A - Condition &amp; Criticality'!$E$6,IF(AND(E64&gt;0,E64=3),(D64-($B$4-C64))*'A - Condition &amp; Criticality'!$E$7,IF(AND(E64&gt;0,E64=4),(D64-($B$4-C64))*'A - Condition &amp; Criticality'!$E$8,IF(AND(E64&gt;0,E64=5),(D64-($B$4-C64))*'A - Condition &amp; Criticality'!$E$9,IF(AND(E64&gt;0,E64=6),(D64-($B$4-C64))*'A - Condition &amp; Criticality'!$E$10,IF(AND(E64&gt;0,E64=7),(D64-($B$4-C64))*'A - Condition &amp; Criticality'!$E$11,0)))))))</f>
        <v>0</v>
      </c>
      <c r="S64" s="135">
        <f>IF(AND(E64&gt;0,E64=8),(D64-($B$4-C64))*'A - Condition &amp; Criticality'!$E$12,IF(AND(E64&gt;0,E64=9),(D64-($B$4-C64))*'A - Condition &amp; Criticality'!$E$13,IF(E64=10,0,0)))</f>
        <v>0</v>
      </c>
      <c r="T64" s="136">
        <f t="shared" si="80"/>
      </c>
      <c r="U64" s="137">
        <f t="shared" si="125"/>
        <v>0</v>
      </c>
      <c r="V64" s="138">
        <f t="shared" si="82"/>
        <v>0</v>
      </c>
      <c r="W64" s="138">
        <f t="shared" si="83"/>
        <v>0</v>
      </c>
      <c r="X64" s="139">
        <f>IF($M$3&gt;=SUM(AD64:$AD$132),0,IF(Y64&gt;=AD64,0,-PMT(AE64/12,(AB64)*12,0,(AD64-Y64))/$H$1))</f>
        <v>0</v>
      </c>
      <c r="Y64" s="138" t="e">
        <f>IF(Y65&gt;AD65,(-FV(AE64,(AB64-AB65),0,(Y65-AD65)))+-FV(AE64/12,(AB64-AB65)*12,SUM($X65:X$132)*$H$1),-FV(AE64/12,(AB64-AB65)*12,SUM(X65:$X$132)*$H$1,AC64))</f>
        <v>#N/A</v>
      </c>
      <c r="Z64" s="138" t="e">
        <f>IF(AND(AD64&gt;0,SUM($AD$8:AD63)=0,Y63&gt;0),Y63,0)</f>
        <v>#N/A</v>
      </c>
      <c r="AA64" s="140" t="b">
        <f>IF(AND(X64&gt;0,SUM($X$8:X63)=0),AB64)</f>
        <v>0</v>
      </c>
      <c r="AB64" s="141">
        <f t="shared" si="9"/>
        <v>0</v>
      </c>
      <c r="AC64" s="141">
        <f>IF(AND($M$3&gt;SUM(AD65:$AD$132),$M$3&lt;SUM(AD64:$AD$132)),$M$3-SUM(AD65:$AD$132),0)</f>
        <v>0</v>
      </c>
      <c r="AD64" s="142">
        <f t="shared" si="10"/>
        <v>0</v>
      </c>
      <c r="AE64" s="143" t="e">
        <f t="shared" si="126"/>
        <v>#N/A</v>
      </c>
      <c r="AF64" s="142">
        <f aca="true" t="shared" si="135" ref="AF64:CQ64">IF(AND(NOT(AF$6=AG$6),$T64=AF$6),$V64,0)</f>
        <v>0</v>
      </c>
      <c r="AG64" s="142">
        <f t="shared" si="135"/>
        <v>0</v>
      </c>
      <c r="AH64" s="142">
        <f t="shared" si="135"/>
        <v>0</v>
      </c>
      <c r="AI64" s="142">
        <f t="shared" si="135"/>
        <v>0</v>
      </c>
      <c r="AJ64" s="142">
        <f t="shared" si="135"/>
        <v>0</v>
      </c>
      <c r="AK64" s="142">
        <f t="shared" si="135"/>
        <v>0</v>
      </c>
      <c r="AL64" s="142">
        <f t="shared" si="135"/>
        <v>0</v>
      </c>
      <c r="AM64" s="142">
        <f t="shared" si="135"/>
        <v>0</v>
      </c>
      <c r="AN64" s="142">
        <f t="shared" si="135"/>
        <v>0</v>
      </c>
      <c r="AO64" s="142">
        <f t="shared" si="135"/>
        <v>0</v>
      </c>
      <c r="AP64" s="142">
        <f t="shared" si="135"/>
        <v>0</v>
      </c>
      <c r="AQ64" s="142">
        <f t="shared" si="135"/>
        <v>0</v>
      </c>
      <c r="AR64" s="142">
        <f t="shared" si="135"/>
        <v>0</v>
      </c>
      <c r="AS64" s="142">
        <f t="shared" si="135"/>
        <v>0</v>
      </c>
      <c r="AT64" s="142">
        <f t="shared" si="135"/>
        <v>0</v>
      </c>
      <c r="AU64" s="142">
        <f t="shared" si="135"/>
        <v>0</v>
      </c>
      <c r="AV64" s="142">
        <f t="shared" si="135"/>
        <v>0</v>
      </c>
      <c r="AW64" s="142">
        <f t="shared" si="135"/>
        <v>0</v>
      </c>
      <c r="AX64" s="142">
        <f t="shared" si="135"/>
        <v>0</v>
      </c>
      <c r="AY64" s="142">
        <f t="shared" si="135"/>
        <v>0</v>
      </c>
      <c r="AZ64" s="142">
        <f t="shared" si="135"/>
        <v>0</v>
      </c>
      <c r="BA64" s="142">
        <f t="shared" si="135"/>
        <v>0</v>
      </c>
      <c r="BB64" s="142">
        <f t="shared" si="135"/>
        <v>0</v>
      </c>
      <c r="BC64" s="142">
        <f t="shared" si="135"/>
        <v>0</v>
      </c>
      <c r="BD64" s="142">
        <f t="shared" si="135"/>
        <v>0</v>
      </c>
      <c r="BE64" s="142">
        <f t="shared" si="135"/>
        <v>0</v>
      </c>
      <c r="BF64" s="142">
        <f t="shared" si="135"/>
        <v>0</v>
      </c>
      <c r="BG64" s="142">
        <f t="shared" si="135"/>
        <v>0</v>
      </c>
      <c r="BH64" s="142">
        <f t="shared" si="135"/>
        <v>0</v>
      </c>
      <c r="BI64" s="142">
        <f t="shared" si="135"/>
        <v>0</v>
      </c>
      <c r="BJ64" s="142">
        <f t="shared" si="135"/>
        <v>0</v>
      </c>
      <c r="BK64" s="142">
        <f t="shared" si="135"/>
        <v>0</v>
      </c>
      <c r="BL64" s="142">
        <f t="shared" si="135"/>
        <v>0</v>
      </c>
      <c r="BM64" s="142">
        <f t="shared" si="135"/>
        <v>0</v>
      </c>
      <c r="BN64" s="142">
        <f t="shared" si="135"/>
        <v>0</v>
      </c>
      <c r="BO64" s="142">
        <f t="shared" si="135"/>
        <v>0</v>
      </c>
      <c r="BP64" s="142">
        <f t="shared" si="135"/>
        <v>0</v>
      </c>
      <c r="BQ64" s="142">
        <f t="shared" si="135"/>
        <v>0</v>
      </c>
      <c r="BR64" s="142">
        <f t="shared" si="135"/>
        <v>0</v>
      </c>
      <c r="BS64" s="142">
        <f t="shared" si="135"/>
        <v>0</v>
      </c>
      <c r="BT64" s="142">
        <f t="shared" si="135"/>
        <v>0</v>
      </c>
      <c r="BU64" s="142">
        <f t="shared" si="135"/>
        <v>0</v>
      </c>
      <c r="BV64" s="142">
        <f t="shared" si="135"/>
        <v>0</v>
      </c>
      <c r="BW64" s="142">
        <f t="shared" si="135"/>
        <v>0</v>
      </c>
      <c r="BX64" s="142">
        <f t="shared" si="135"/>
        <v>0</v>
      </c>
      <c r="BY64" s="142">
        <f t="shared" si="135"/>
        <v>0</v>
      </c>
      <c r="BZ64" s="142">
        <f t="shared" si="135"/>
        <v>0</v>
      </c>
      <c r="CA64" s="142">
        <f t="shared" si="135"/>
        <v>0</v>
      </c>
      <c r="CB64" s="142">
        <f t="shared" si="135"/>
        <v>0</v>
      </c>
      <c r="CC64" s="142">
        <f t="shared" si="135"/>
        <v>0</v>
      </c>
      <c r="CD64" s="142">
        <f t="shared" si="135"/>
        <v>0</v>
      </c>
      <c r="CE64" s="142">
        <f t="shared" si="135"/>
        <v>0</v>
      </c>
      <c r="CF64" s="142">
        <f t="shared" si="135"/>
        <v>0</v>
      </c>
      <c r="CG64" s="142">
        <f t="shared" si="135"/>
        <v>0</v>
      </c>
      <c r="CH64" s="142">
        <f t="shared" si="135"/>
        <v>0</v>
      </c>
      <c r="CI64" s="142">
        <f t="shared" si="135"/>
        <v>0</v>
      </c>
      <c r="CJ64" s="142">
        <f t="shared" si="135"/>
        <v>0</v>
      </c>
      <c r="CK64" s="142">
        <f t="shared" si="135"/>
        <v>0</v>
      </c>
      <c r="CL64" s="142">
        <f t="shared" si="135"/>
        <v>0</v>
      </c>
      <c r="CM64" s="142">
        <f t="shared" si="135"/>
        <v>0</v>
      </c>
      <c r="CN64" s="142">
        <f t="shared" si="135"/>
        <v>0</v>
      </c>
      <c r="CO64" s="142">
        <f t="shared" si="135"/>
        <v>0</v>
      </c>
      <c r="CP64" s="142">
        <f t="shared" si="135"/>
        <v>0</v>
      </c>
      <c r="CQ64" s="142">
        <f t="shared" si="135"/>
        <v>0</v>
      </c>
      <c r="CR64" s="142">
        <f aca="true" t="shared" si="136" ref="CR64:EY64">IF(AND(NOT(CR$6=CS$6),$T64=CR$6),$V64,0)</f>
        <v>0</v>
      </c>
      <c r="CS64" s="142">
        <f t="shared" si="136"/>
        <v>0</v>
      </c>
      <c r="CT64" s="142">
        <f t="shared" si="136"/>
        <v>0</v>
      </c>
      <c r="CU64" s="142">
        <f t="shared" si="136"/>
        <v>0</v>
      </c>
      <c r="CV64" s="142">
        <f t="shared" si="136"/>
        <v>0</v>
      </c>
      <c r="CW64" s="142">
        <f t="shared" si="136"/>
        <v>0</v>
      </c>
      <c r="CX64" s="142">
        <f t="shared" si="136"/>
        <v>0</v>
      </c>
      <c r="CY64" s="142">
        <f t="shared" si="136"/>
        <v>0</v>
      </c>
      <c r="CZ64" s="142">
        <f t="shared" si="136"/>
        <v>0</v>
      </c>
      <c r="DA64" s="142">
        <f t="shared" si="136"/>
        <v>0</v>
      </c>
      <c r="DB64" s="142">
        <f t="shared" si="136"/>
        <v>0</v>
      </c>
      <c r="DC64" s="142">
        <f t="shared" si="136"/>
        <v>0</v>
      </c>
      <c r="DD64" s="142">
        <f t="shared" si="136"/>
        <v>0</v>
      </c>
      <c r="DE64" s="142">
        <f t="shared" si="136"/>
        <v>0</v>
      </c>
      <c r="DF64" s="142">
        <f t="shared" si="136"/>
        <v>0</v>
      </c>
      <c r="DG64" s="142">
        <f t="shared" si="136"/>
        <v>0</v>
      </c>
      <c r="DH64" s="142">
        <f t="shared" si="136"/>
        <v>0</v>
      </c>
      <c r="DI64" s="142">
        <f t="shared" si="136"/>
        <v>0</v>
      </c>
      <c r="DJ64" s="142">
        <f t="shared" si="136"/>
        <v>0</v>
      </c>
      <c r="DK64" s="142">
        <f t="shared" si="136"/>
        <v>0</v>
      </c>
      <c r="DL64" s="142">
        <f t="shared" si="136"/>
        <v>0</v>
      </c>
      <c r="DM64" s="142">
        <f t="shared" si="136"/>
        <v>0</v>
      </c>
      <c r="DN64" s="142">
        <f t="shared" si="136"/>
        <v>0</v>
      </c>
      <c r="DO64" s="142">
        <f t="shared" si="136"/>
        <v>0</v>
      </c>
      <c r="DP64" s="142">
        <f t="shared" si="136"/>
        <v>0</v>
      </c>
      <c r="DQ64" s="142">
        <f t="shared" si="136"/>
        <v>0</v>
      </c>
      <c r="DR64" s="142">
        <f t="shared" si="136"/>
        <v>0</v>
      </c>
      <c r="DS64" s="142">
        <f t="shared" si="136"/>
        <v>0</v>
      </c>
      <c r="DT64" s="142">
        <f t="shared" si="136"/>
        <v>0</v>
      </c>
      <c r="DU64" s="142">
        <f t="shared" si="136"/>
        <v>0</v>
      </c>
      <c r="DV64" s="142">
        <f t="shared" si="136"/>
        <v>0</v>
      </c>
      <c r="DW64" s="142">
        <f t="shared" si="136"/>
        <v>0</v>
      </c>
      <c r="DX64" s="142">
        <f t="shared" si="136"/>
        <v>0</v>
      </c>
      <c r="DY64" s="142">
        <f t="shared" si="136"/>
        <v>0</v>
      </c>
      <c r="DZ64" s="142">
        <f t="shared" si="136"/>
        <v>0</v>
      </c>
      <c r="EA64" s="142">
        <f t="shared" si="136"/>
        <v>0</v>
      </c>
      <c r="EB64" s="142">
        <f t="shared" si="136"/>
        <v>0</v>
      </c>
      <c r="EC64" s="142">
        <f t="shared" si="136"/>
        <v>0</v>
      </c>
      <c r="ED64" s="142">
        <f t="shared" si="136"/>
        <v>0</v>
      </c>
      <c r="EE64" s="142">
        <f t="shared" si="136"/>
        <v>0</v>
      </c>
      <c r="EF64" s="142">
        <f t="shared" si="136"/>
        <v>0</v>
      </c>
      <c r="EG64" s="142">
        <f t="shared" si="136"/>
        <v>0</v>
      </c>
      <c r="EH64" s="142">
        <f t="shared" si="136"/>
        <v>0</v>
      </c>
      <c r="EI64" s="142">
        <f t="shared" si="136"/>
        <v>0</v>
      </c>
      <c r="EJ64" s="142">
        <f t="shared" si="136"/>
        <v>0</v>
      </c>
      <c r="EK64" s="142">
        <f t="shared" si="136"/>
        <v>0</v>
      </c>
      <c r="EL64" s="142">
        <f t="shared" si="136"/>
        <v>0</v>
      </c>
      <c r="EM64" s="142">
        <f t="shared" si="136"/>
        <v>0</v>
      </c>
      <c r="EN64" s="142">
        <f t="shared" si="136"/>
        <v>0</v>
      </c>
      <c r="EO64" s="142">
        <f t="shared" si="136"/>
        <v>0</v>
      </c>
      <c r="EP64" s="142">
        <f t="shared" si="136"/>
        <v>0</v>
      </c>
      <c r="EQ64" s="142">
        <f t="shared" si="136"/>
        <v>0</v>
      </c>
      <c r="ER64" s="142">
        <f t="shared" si="136"/>
        <v>0</v>
      </c>
      <c r="ES64" s="142">
        <f t="shared" si="136"/>
        <v>0</v>
      </c>
      <c r="ET64" s="142">
        <f t="shared" si="136"/>
        <v>0</v>
      </c>
      <c r="EU64" s="142">
        <f t="shared" si="136"/>
        <v>0</v>
      </c>
      <c r="EV64" s="142">
        <f t="shared" si="136"/>
        <v>0</v>
      </c>
      <c r="EW64" s="142">
        <f t="shared" si="136"/>
        <v>0</v>
      </c>
      <c r="EX64" s="142">
        <f t="shared" si="136"/>
        <v>0</v>
      </c>
      <c r="EY64" s="142">
        <f t="shared" si="136"/>
        <v>0</v>
      </c>
      <c r="EZ64" s="144">
        <f t="shared" si="86"/>
        <v>0</v>
      </c>
      <c r="FA64" s="141">
        <f>IF(AND($M$3&gt;SUM(Q65:$Q$132),$G$3&lt;SUM(Q64:$Q$132)),$G$3-SUM(Q65:$Q$132),0)</f>
        <v>0</v>
      </c>
      <c r="FB64" s="120">
        <v>69</v>
      </c>
      <c r="FC64" s="145">
        <f>CJ6</f>
        <v>0</v>
      </c>
      <c r="FD64" s="145">
        <f>CJ133</f>
        <v>0</v>
      </c>
      <c r="FE64" s="141" t="str">
        <f t="shared" si="15"/>
        <v>x</v>
      </c>
    </row>
    <row r="65" spans="1:161" s="141" customFormat="1" ht="24.75" customHeight="1">
      <c r="A65" s="121"/>
      <c r="B65" s="121"/>
      <c r="C65" s="122"/>
      <c r="D65" s="123"/>
      <c r="E65" s="123"/>
      <c r="F65" s="124"/>
      <c r="G65" s="125">
        <f t="shared" si="2"/>
      </c>
      <c r="H65" s="126"/>
      <c r="I65" s="127">
        <f t="shared" si="23"/>
      </c>
      <c r="J65" s="128"/>
      <c r="K65" s="129"/>
      <c r="L65" s="130">
        <f t="shared" si="20"/>
      </c>
      <c r="M65" s="131"/>
      <c r="N65" s="130">
        <f t="shared" si="3"/>
      </c>
      <c r="O65" s="132"/>
      <c r="P65" s="133"/>
      <c r="Q65" s="134">
        <f t="shared" si="4"/>
      </c>
      <c r="R65" s="135">
        <f>IF(AND(E65=1,C65&gt;0),(D65-($B$4-C65)),IF(AND(E65&gt;0,E65=2),(D65-($B$4-C65))*'A - Condition &amp; Criticality'!$E$6,IF(AND(E65&gt;0,E65=3),(D65-($B$4-C65))*'A - Condition &amp; Criticality'!$E$7,IF(AND(E65&gt;0,E65=4),(D65-($B$4-C65))*'A - Condition &amp; Criticality'!$E$8,IF(AND(E65&gt;0,E65=5),(D65-($B$4-C65))*'A - Condition &amp; Criticality'!$E$9,IF(AND(E65&gt;0,E65=6),(D65-($B$4-C65))*'A - Condition &amp; Criticality'!$E$10,IF(AND(E65&gt;0,E65=7),(D65-($B$4-C65))*'A - Condition &amp; Criticality'!$E$11,0)))))))</f>
        <v>0</v>
      </c>
      <c r="S65" s="135">
        <f>IF(AND(E65&gt;0,E65=8),(D65-($B$4-C65))*'A - Condition &amp; Criticality'!$E$12,IF(AND(E65&gt;0,E65=9),(D65-($B$4-C65))*'A - Condition &amp; Criticality'!$E$13,IF(E65=10,0,0)))</f>
        <v>0</v>
      </c>
      <c r="T65" s="136">
        <f t="shared" si="80"/>
      </c>
      <c r="U65" s="137">
        <f t="shared" si="125"/>
        <v>0</v>
      </c>
      <c r="V65" s="138">
        <f t="shared" si="82"/>
        <v>0</v>
      </c>
      <c r="W65" s="138">
        <f t="shared" si="83"/>
        <v>0</v>
      </c>
      <c r="X65" s="139">
        <f>IF($M$3&gt;=SUM(AD65:$AD$132),0,IF(Y65&gt;=AD65,0,-PMT(AE65/12,(AB65)*12,0,(AD65-Y65))/$H$1))</f>
        <v>0</v>
      </c>
      <c r="Y65" s="138" t="e">
        <f>IF(Y66&gt;AD66,(-FV(AE65,(AB65-AB66),0,(Y66-AD66)))+-FV(AE65/12,(AB65-AB66)*12,SUM($X66:X$132)*$H$1),-FV(AE65/12,(AB65-AB66)*12,SUM(X66:$X$132)*$H$1,AC65))</f>
        <v>#N/A</v>
      </c>
      <c r="Z65" s="138" t="e">
        <f>IF(AND(AD65&gt;0,SUM($AD$8:AD64)=0,Y64&gt;0),Y64,0)</f>
        <v>#N/A</v>
      </c>
      <c r="AA65" s="140" t="b">
        <f>IF(AND(X65&gt;0,SUM($X$8:X64)=0),AB65)</f>
        <v>0</v>
      </c>
      <c r="AB65" s="141">
        <f t="shared" si="9"/>
        <v>0</v>
      </c>
      <c r="AC65" s="141">
        <f>IF(AND($M$3&gt;SUM(AD66:$AD$132),$M$3&lt;SUM(AD65:$AD$132)),$M$3-SUM(AD66:$AD$132),0)</f>
        <v>0</v>
      </c>
      <c r="AD65" s="142">
        <f t="shared" si="10"/>
        <v>0</v>
      </c>
      <c r="AE65" s="143" t="e">
        <f t="shared" si="126"/>
        <v>#N/A</v>
      </c>
      <c r="AF65" s="142">
        <f aca="true" t="shared" si="137" ref="AF65:CQ65">IF(AND(NOT(AF$6=AG$6),$T65=AF$6),$V65,0)</f>
        <v>0</v>
      </c>
      <c r="AG65" s="142">
        <f t="shared" si="137"/>
        <v>0</v>
      </c>
      <c r="AH65" s="142">
        <f t="shared" si="137"/>
        <v>0</v>
      </c>
      <c r="AI65" s="142">
        <f t="shared" si="137"/>
        <v>0</v>
      </c>
      <c r="AJ65" s="142">
        <f t="shared" si="137"/>
        <v>0</v>
      </c>
      <c r="AK65" s="142">
        <f t="shared" si="137"/>
        <v>0</v>
      </c>
      <c r="AL65" s="142">
        <f t="shared" si="137"/>
        <v>0</v>
      </c>
      <c r="AM65" s="142">
        <f t="shared" si="137"/>
        <v>0</v>
      </c>
      <c r="AN65" s="142">
        <f t="shared" si="137"/>
        <v>0</v>
      </c>
      <c r="AO65" s="142">
        <f t="shared" si="137"/>
        <v>0</v>
      </c>
      <c r="AP65" s="142">
        <f t="shared" si="137"/>
        <v>0</v>
      </c>
      <c r="AQ65" s="142">
        <f t="shared" si="137"/>
        <v>0</v>
      </c>
      <c r="AR65" s="142">
        <f t="shared" si="137"/>
        <v>0</v>
      </c>
      <c r="AS65" s="142">
        <f t="shared" si="137"/>
        <v>0</v>
      </c>
      <c r="AT65" s="142">
        <f t="shared" si="137"/>
        <v>0</v>
      </c>
      <c r="AU65" s="142">
        <f t="shared" si="137"/>
        <v>0</v>
      </c>
      <c r="AV65" s="142">
        <f t="shared" si="137"/>
        <v>0</v>
      </c>
      <c r="AW65" s="142">
        <f t="shared" si="137"/>
        <v>0</v>
      </c>
      <c r="AX65" s="142">
        <f t="shared" si="137"/>
        <v>0</v>
      </c>
      <c r="AY65" s="142">
        <f t="shared" si="137"/>
        <v>0</v>
      </c>
      <c r="AZ65" s="142">
        <f t="shared" si="137"/>
        <v>0</v>
      </c>
      <c r="BA65" s="142">
        <f t="shared" si="137"/>
        <v>0</v>
      </c>
      <c r="BB65" s="142">
        <f t="shared" si="137"/>
        <v>0</v>
      </c>
      <c r="BC65" s="142">
        <f t="shared" si="137"/>
        <v>0</v>
      </c>
      <c r="BD65" s="142">
        <f t="shared" si="137"/>
        <v>0</v>
      </c>
      <c r="BE65" s="142">
        <f t="shared" si="137"/>
        <v>0</v>
      </c>
      <c r="BF65" s="142">
        <f t="shared" si="137"/>
        <v>0</v>
      </c>
      <c r="BG65" s="142">
        <f t="shared" si="137"/>
        <v>0</v>
      </c>
      <c r="BH65" s="142">
        <f t="shared" si="137"/>
        <v>0</v>
      </c>
      <c r="BI65" s="142">
        <f t="shared" si="137"/>
        <v>0</v>
      </c>
      <c r="BJ65" s="142">
        <f t="shared" si="137"/>
        <v>0</v>
      </c>
      <c r="BK65" s="142">
        <f t="shared" si="137"/>
        <v>0</v>
      </c>
      <c r="BL65" s="142">
        <f t="shared" si="137"/>
        <v>0</v>
      </c>
      <c r="BM65" s="142">
        <f t="shared" si="137"/>
        <v>0</v>
      </c>
      <c r="BN65" s="142">
        <f t="shared" si="137"/>
        <v>0</v>
      </c>
      <c r="BO65" s="142">
        <f t="shared" si="137"/>
        <v>0</v>
      </c>
      <c r="BP65" s="142">
        <f t="shared" si="137"/>
        <v>0</v>
      </c>
      <c r="BQ65" s="142">
        <f t="shared" si="137"/>
        <v>0</v>
      </c>
      <c r="BR65" s="142">
        <f t="shared" si="137"/>
        <v>0</v>
      </c>
      <c r="BS65" s="142">
        <f t="shared" si="137"/>
        <v>0</v>
      </c>
      <c r="BT65" s="142">
        <f t="shared" si="137"/>
        <v>0</v>
      </c>
      <c r="BU65" s="142">
        <f t="shared" si="137"/>
        <v>0</v>
      </c>
      <c r="BV65" s="142">
        <f t="shared" si="137"/>
        <v>0</v>
      </c>
      <c r="BW65" s="142">
        <f t="shared" si="137"/>
        <v>0</v>
      </c>
      <c r="BX65" s="142">
        <f t="shared" si="137"/>
        <v>0</v>
      </c>
      <c r="BY65" s="142">
        <f t="shared" si="137"/>
        <v>0</v>
      </c>
      <c r="BZ65" s="142">
        <f t="shared" si="137"/>
        <v>0</v>
      </c>
      <c r="CA65" s="142">
        <f t="shared" si="137"/>
        <v>0</v>
      </c>
      <c r="CB65" s="142">
        <f t="shared" si="137"/>
        <v>0</v>
      </c>
      <c r="CC65" s="142">
        <f t="shared" si="137"/>
        <v>0</v>
      </c>
      <c r="CD65" s="142">
        <f t="shared" si="137"/>
        <v>0</v>
      </c>
      <c r="CE65" s="142">
        <f t="shared" si="137"/>
        <v>0</v>
      </c>
      <c r="CF65" s="142">
        <f t="shared" si="137"/>
        <v>0</v>
      </c>
      <c r="CG65" s="142">
        <f t="shared" si="137"/>
        <v>0</v>
      </c>
      <c r="CH65" s="142">
        <f t="shared" si="137"/>
        <v>0</v>
      </c>
      <c r="CI65" s="142">
        <f t="shared" si="137"/>
        <v>0</v>
      </c>
      <c r="CJ65" s="142">
        <f t="shared" si="137"/>
        <v>0</v>
      </c>
      <c r="CK65" s="142">
        <f t="shared" si="137"/>
        <v>0</v>
      </c>
      <c r="CL65" s="142">
        <f t="shared" si="137"/>
        <v>0</v>
      </c>
      <c r="CM65" s="142">
        <f t="shared" si="137"/>
        <v>0</v>
      </c>
      <c r="CN65" s="142">
        <f t="shared" si="137"/>
        <v>0</v>
      </c>
      <c r="CO65" s="142">
        <f t="shared" si="137"/>
        <v>0</v>
      </c>
      <c r="CP65" s="142">
        <f t="shared" si="137"/>
        <v>0</v>
      </c>
      <c r="CQ65" s="142">
        <f t="shared" si="137"/>
        <v>0</v>
      </c>
      <c r="CR65" s="142">
        <f aca="true" t="shared" si="138" ref="CR65:EY65">IF(AND(NOT(CR$6=CS$6),$T65=CR$6),$V65,0)</f>
        <v>0</v>
      </c>
      <c r="CS65" s="142">
        <f t="shared" si="138"/>
        <v>0</v>
      </c>
      <c r="CT65" s="142">
        <f t="shared" si="138"/>
        <v>0</v>
      </c>
      <c r="CU65" s="142">
        <f t="shared" si="138"/>
        <v>0</v>
      </c>
      <c r="CV65" s="142">
        <f t="shared" si="138"/>
        <v>0</v>
      </c>
      <c r="CW65" s="142">
        <f t="shared" si="138"/>
        <v>0</v>
      </c>
      <c r="CX65" s="142">
        <f t="shared" si="138"/>
        <v>0</v>
      </c>
      <c r="CY65" s="142">
        <f t="shared" si="138"/>
        <v>0</v>
      </c>
      <c r="CZ65" s="142">
        <f t="shared" si="138"/>
        <v>0</v>
      </c>
      <c r="DA65" s="142">
        <f t="shared" si="138"/>
        <v>0</v>
      </c>
      <c r="DB65" s="142">
        <f t="shared" si="138"/>
        <v>0</v>
      </c>
      <c r="DC65" s="142">
        <f t="shared" si="138"/>
        <v>0</v>
      </c>
      <c r="DD65" s="142">
        <f t="shared" si="138"/>
        <v>0</v>
      </c>
      <c r="DE65" s="142">
        <f t="shared" si="138"/>
        <v>0</v>
      </c>
      <c r="DF65" s="142">
        <f t="shared" si="138"/>
        <v>0</v>
      </c>
      <c r="DG65" s="142">
        <f t="shared" si="138"/>
        <v>0</v>
      </c>
      <c r="DH65" s="142">
        <f t="shared" si="138"/>
        <v>0</v>
      </c>
      <c r="DI65" s="142">
        <f t="shared" si="138"/>
        <v>0</v>
      </c>
      <c r="DJ65" s="142">
        <f t="shared" si="138"/>
        <v>0</v>
      </c>
      <c r="DK65" s="142">
        <f t="shared" si="138"/>
        <v>0</v>
      </c>
      <c r="DL65" s="142">
        <f t="shared" si="138"/>
        <v>0</v>
      </c>
      <c r="DM65" s="142">
        <f t="shared" si="138"/>
        <v>0</v>
      </c>
      <c r="DN65" s="142">
        <f t="shared" si="138"/>
        <v>0</v>
      </c>
      <c r="DO65" s="142">
        <f t="shared" si="138"/>
        <v>0</v>
      </c>
      <c r="DP65" s="142">
        <f t="shared" si="138"/>
        <v>0</v>
      </c>
      <c r="DQ65" s="142">
        <f t="shared" si="138"/>
        <v>0</v>
      </c>
      <c r="DR65" s="142">
        <f t="shared" si="138"/>
        <v>0</v>
      </c>
      <c r="DS65" s="142">
        <f t="shared" si="138"/>
        <v>0</v>
      </c>
      <c r="DT65" s="142">
        <f t="shared" si="138"/>
        <v>0</v>
      </c>
      <c r="DU65" s="142">
        <f t="shared" si="138"/>
        <v>0</v>
      </c>
      <c r="DV65" s="142">
        <f t="shared" si="138"/>
        <v>0</v>
      </c>
      <c r="DW65" s="142">
        <f t="shared" si="138"/>
        <v>0</v>
      </c>
      <c r="DX65" s="142">
        <f t="shared" si="138"/>
        <v>0</v>
      </c>
      <c r="DY65" s="142">
        <f t="shared" si="138"/>
        <v>0</v>
      </c>
      <c r="DZ65" s="142">
        <f t="shared" si="138"/>
        <v>0</v>
      </c>
      <c r="EA65" s="142">
        <f t="shared" si="138"/>
        <v>0</v>
      </c>
      <c r="EB65" s="142">
        <f t="shared" si="138"/>
        <v>0</v>
      </c>
      <c r="EC65" s="142">
        <f t="shared" si="138"/>
        <v>0</v>
      </c>
      <c r="ED65" s="142">
        <f t="shared" si="138"/>
        <v>0</v>
      </c>
      <c r="EE65" s="142">
        <f t="shared" si="138"/>
        <v>0</v>
      </c>
      <c r="EF65" s="142">
        <f t="shared" si="138"/>
        <v>0</v>
      </c>
      <c r="EG65" s="142">
        <f t="shared" si="138"/>
        <v>0</v>
      </c>
      <c r="EH65" s="142">
        <f t="shared" si="138"/>
        <v>0</v>
      </c>
      <c r="EI65" s="142">
        <f t="shared" si="138"/>
        <v>0</v>
      </c>
      <c r="EJ65" s="142">
        <f t="shared" si="138"/>
        <v>0</v>
      </c>
      <c r="EK65" s="142">
        <f t="shared" si="138"/>
        <v>0</v>
      </c>
      <c r="EL65" s="142">
        <f t="shared" si="138"/>
        <v>0</v>
      </c>
      <c r="EM65" s="142">
        <f t="shared" si="138"/>
        <v>0</v>
      </c>
      <c r="EN65" s="142">
        <f t="shared" si="138"/>
        <v>0</v>
      </c>
      <c r="EO65" s="142">
        <f t="shared" si="138"/>
        <v>0</v>
      </c>
      <c r="EP65" s="142">
        <f t="shared" si="138"/>
        <v>0</v>
      </c>
      <c r="EQ65" s="142">
        <f t="shared" si="138"/>
        <v>0</v>
      </c>
      <c r="ER65" s="142">
        <f t="shared" si="138"/>
        <v>0</v>
      </c>
      <c r="ES65" s="142">
        <f t="shared" si="138"/>
        <v>0</v>
      </c>
      <c r="ET65" s="142">
        <f t="shared" si="138"/>
        <v>0</v>
      </c>
      <c r="EU65" s="142">
        <f t="shared" si="138"/>
        <v>0</v>
      </c>
      <c r="EV65" s="142">
        <f t="shared" si="138"/>
        <v>0</v>
      </c>
      <c r="EW65" s="142">
        <f t="shared" si="138"/>
        <v>0</v>
      </c>
      <c r="EX65" s="142">
        <f t="shared" si="138"/>
        <v>0</v>
      </c>
      <c r="EY65" s="142">
        <f t="shared" si="138"/>
        <v>0</v>
      </c>
      <c r="EZ65" s="144">
        <f t="shared" si="86"/>
        <v>0</v>
      </c>
      <c r="FA65" s="141">
        <f>IF(AND($M$3&gt;SUM(Q66:$Q$132),$G$3&lt;SUM(Q65:$Q$132)),$G$3-SUM(Q66:$Q$132),0)</f>
        <v>0</v>
      </c>
      <c r="FB65" s="120">
        <v>68</v>
      </c>
      <c r="FC65" s="145">
        <f>CK6</f>
        <v>0</v>
      </c>
      <c r="FD65" s="145">
        <f>CK133</f>
        <v>0</v>
      </c>
      <c r="FE65" s="141" t="str">
        <f t="shared" si="15"/>
        <v>x</v>
      </c>
    </row>
    <row r="66" spans="1:161" s="141" customFormat="1" ht="24.75" customHeight="1">
      <c r="A66" s="121"/>
      <c r="B66" s="121"/>
      <c r="C66" s="122"/>
      <c r="D66" s="123"/>
      <c r="E66" s="123"/>
      <c r="F66" s="124"/>
      <c r="G66" s="125">
        <f t="shared" si="2"/>
      </c>
      <c r="H66" s="126"/>
      <c r="I66" s="127">
        <f t="shared" si="23"/>
      </c>
      <c r="J66" s="128"/>
      <c r="K66" s="129"/>
      <c r="L66" s="130">
        <f t="shared" si="20"/>
      </c>
      <c r="M66" s="131"/>
      <c r="N66" s="130">
        <f t="shared" si="3"/>
      </c>
      <c r="O66" s="132"/>
      <c r="P66" s="133"/>
      <c r="Q66" s="134">
        <f t="shared" si="4"/>
      </c>
      <c r="R66" s="135">
        <f>IF(AND(E66=1,C66&gt;0),(D66-($B$4-C66)),IF(AND(E66&gt;0,E66=2),(D66-($B$4-C66))*'A - Condition &amp; Criticality'!$E$6,IF(AND(E66&gt;0,E66=3),(D66-($B$4-C66))*'A - Condition &amp; Criticality'!$E$7,IF(AND(E66&gt;0,E66=4),(D66-($B$4-C66))*'A - Condition &amp; Criticality'!$E$8,IF(AND(E66&gt;0,E66=5),(D66-($B$4-C66))*'A - Condition &amp; Criticality'!$E$9,IF(AND(E66&gt;0,E66=6),(D66-($B$4-C66))*'A - Condition &amp; Criticality'!$E$10,IF(AND(E66&gt;0,E66=7),(D66-($B$4-C66))*'A - Condition &amp; Criticality'!$E$11,0)))))))</f>
        <v>0</v>
      </c>
      <c r="S66" s="135">
        <f>IF(AND(E66&gt;0,E66=8),(D66-($B$4-C66))*'A - Condition &amp; Criticality'!$E$12,IF(AND(E66&gt;0,E66=9),(D66-($B$4-C66))*'A - Condition &amp; Criticality'!$E$13,IF(E66=10,0,0)))</f>
        <v>0</v>
      </c>
      <c r="T66" s="136">
        <f t="shared" si="80"/>
      </c>
      <c r="U66" s="137">
        <f t="shared" si="125"/>
        <v>0</v>
      </c>
      <c r="V66" s="138">
        <f t="shared" si="82"/>
        <v>0</v>
      </c>
      <c r="W66" s="138">
        <f t="shared" si="83"/>
        <v>0</v>
      </c>
      <c r="X66" s="139">
        <f>IF($M$3&gt;=SUM(AD66:$AD$132),0,IF(Y66&gt;=AD66,0,-PMT(AE66/12,(AB66)*12,0,(AD66-Y66))/$H$1))</f>
        <v>0</v>
      </c>
      <c r="Y66" s="138" t="e">
        <f>IF(Y67&gt;AD67,(-FV(AE66,(AB66-AB67),0,(Y67-AD67)))+-FV(AE66/12,(AB66-AB67)*12,SUM($X67:X$132)*$H$1),-FV(AE66/12,(AB66-AB67)*12,SUM(X67:$X$132)*$H$1,AC66))</f>
        <v>#N/A</v>
      </c>
      <c r="Z66" s="138" t="e">
        <f>IF(AND(AD66&gt;0,SUM($AD$8:AD65)=0,Y65&gt;0),Y65,0)</f>
        <v>#N/A</v>
      </c>
      <c r="AA66" s="140" t="b">
        <f>IF(AND(X66&gt;0,SUM($X$8:X65)=0),AB66)</f>
        <v>0</v>
      </c>
      <c r="AB66" s="141">
        <f t="shared" si="9"/>
        <v>0</v>
      </c>
      <c r="AC66" s="141">
        <f>IF(AND($M$3&gt;SUM(AD67:$AD$132),$M$3&lt;SUM(AD66:$AD$132)),$M$3-SUM(AD67:$AD$132),0)</f>
        <v>0</v>
      </c>
      <c r="AD66" s="142">
        <f t="shared" si="10"/>
        <v>0</v>
      </c>
      <c r="AE66" s="143" t="e">
        <f t="shared" si="126"/>
        <v>#N/A</v>
      </c>
      <c r="AF66" s="142">
        <f aca="true" t="shared" si="139" ref="AF66:CQ66">IF(AND(NOT(AF$6=AG$6),$T66=AF$6),$V66,0)</f>
        <v>0</v>
      </c>
      <c r="AG66" s="142">
        <f t="shared" si="139"/>
        <v>0</v>
      </c>
      <c r="AH66" s="142">
        <f t="shared" si="139"/>
        <v>0</v>
      </c>
      <c r="AI66" s="142">
        <f t="shared" si="139"/>
        <v>0</v>
      </c>
      <c r="AJ66" s="142">
        <f t="shared" si="139"/>
        <v>0</v>
      </c>
      <c r="AK66" s="142">
        <f t="shared" si="139"/>
        <v>0</v>
      </c>
      <c r="AL66" s="142">
        <f t="shared" si="139"/>
        <v>0</v>
      </c>
      <c r="AM66" s="142">
        <f t="shared" si="139"/>
        <v>0</v>
      </c>
      <c r="AN66" s="142">
        <f t="shared" si="139"/>
        <v>0</v>
      </c>
      <c r="AO66" s="142">
        <f t="shared" si="139"/>
        <v>0</v>
      </c>
      <c r="AP66" s="142">
        <f t="shared" si="139"/>
        <v>0</v>
      </c>
      <c r="AQ66" s="142">
        <f t="shared" si="139"/>
        <v>0</v>
      </c>
      <c r="AR66" s="142">
        <f t="shared" si="139"/>
        <v>0</v>
      </c>
      <c r="AS66" s="142">
        <f t="shared" si="139"/>
        <v>0</v>
      </c>
      <c r="AT66" s="142">
        <f t="shared" si="139"/>
        <v>0</v>
      </c>
      <c r="AU66" s="142">
        <f t="shared" si="139"/>
        <v>0</v>
      </c>
      <c r="AV66" s="142">
        <f t="shared" si="139"/>
        <v>0</v>
      </c>
      <c r="AW66" s="142">
        <f t="shared" si="139"/>
        <v>0</v>
      </c>
      <c r="AX66" s="142">
        <f t="shared" si="139"/>
        <v>0</v>
      </c>
      <c r="AY66" s="142">
        <f t="shared" si="139"/>
        <v>0</v>
      </c>
      <c r="AZ66" s="142">
        <f t="shared" si="139"/>
        <v>0</v>
      </c>
      <c r="BA66" s="142">
        <f t="shared" si="139"/>
        <v>0</v>
      </c>
      <c r="BB66" s="142">
        <f t="shared" si="139"/>
        <v>0</v>
      </c>
      <c r="BC66" s="142">
        <f t="shared" si="139"/>
        <v>0</v>
      </c>
      <c r="BD66" s="142">
        <f t="shared" si="139"/>
        <v>0</v>
      </c>
      <c r="BE66" s="142">
        <f t="shared" si="139"/>
        <v>0</v>
      </c>
      <c r="BF66" s="142">
        <f t="shared" si="139"/>
        <v>0</v>
      </c>
      <c r="BG66" s="142">
        <f t="shared" si="139"/>
        <v>0</v>
      </c>
      <c r="BH66" s="142">
        <f t="shared" si="139"/>
        <v>0</v>
      </c>
      <c r="BI66" s="142">
        <f t="shared" si="139"/>
        <v>0</v>
      </c>
      <c r="BJ66" s="142">
        <f t="shared" si="139"/>
        <v>0</v>
      </c>
      <c r="BK66" s="142">
        <f t="shared" si="139"/>
        <v>0</v>
      </c>
      <c r="BL66" s="142">
        <f t="shared" si="139"/>
        <v>0</v>
      </c>
      <c r="BM66" s="142">
        <f t="shared" si="139"/>
        <v>0</v>
      </c>
      <c r="BN66" s="142">
        <f t="shared" si="139"/>
        <v>0</v>
      </c>
      <c r="BO66" s="142">
        <f t="shared" si="139"/>
        <v>0</v>
      </c>
      <c r="BP66" s="142">
        <f t="shared" si="139"/>
        <v>0</v>
      </c>
      <c r="BQ66" s="142">
        <f t="shared" si="139"/>
        <v>0</v>
      </c>
      <c r="BR66" s="142">
        <f t="shared" si="139"/>
        <v>0</v>
      </c>
      <c r="BS66" s="142">
        <f t="shared" si="139"/>
        <v>0</v>
      </c>
      <c r="BT66" s="142">
        <f t="shared" si="139"/>
        <v>0</v>
      </c>
      <c r="BU66" s="142">
        <f t="shared" si="139"/>
        <v>0</v>
      </c>
      <c r="BV66" s="142">
        <f t="shared" si="139"/>
        <v>0</v>
      </c>
      <c r="BW66" s="142">
        <f t="shared" si="139"/>
        <v>0</v>
      </c>
      <c r="BX66" s="142">
        <f t="shared" si="139"/>
        <v>0</v>
      </c>
      <c r="BY66" s="142">
        <f t="shared" si="139"/>
        <v>0</v>
      </c>
      <c r="BZ66" s="142">
        <f t="shared" si="139"/>
        <v>0</v>
      </c>
      <c r="CA66" s="142">
        <f t="shared" si="139"/>
        <v>0</v>
      </c>
      <c r="CB66" s="142">
        <f t="shared" si="139"/>
        <v>0</v>
      </c>
      <c r="CC66" s="142">
        <f t="shared" si="139"/>
        <v>0</v>
      </c>
      <c r="CD66" s="142">
        <f t="shared" si="139"/>
        <v>0</v>
      </c>
      <c r="CE66" s="142">
        <f t="shared" si="139"/>
        <v>0</v>
      </c>
      <c r="CF66" s="142">
        <f t="shared" si="139"/>
        <v>0</v>
      </c>
      <c r="CG66" s="142">
        <f t="shared" si="139"/>
        <v>0</v>
      </c>
      <c r="CH66" s="142">
        <f t="shared" si="139"/>
        <v>0</v>
      </c>
      <c r="CI66" s="142">
        <f t="shared" si="139"/>
        <v>0</v>
      </c>
      <c r="CJ66" s="142">
        <f t="shared" si="139"/>
        <v>0</v>
      </c>
      <c r="CK66" s="142">
        <f t="shared" si="139"/>
        <v>0</v>
      </c>
      <c r="CL66" s="142">
        <f t="shared" si="139"/>
        <v>0</v>
      </c>
      <c r="CM66" s="142">
        <f t="shared" si="139"/>
        <v>0</v>
      </c>
      <c r="CN66" s="142">
        <f t="shared" si="139"/>
        <v>0</v>
      </c>
      <c r="CO66" s="142">
        <f t="shared" si="139"/>
        <v>0</v>
      </c>
      <c r="CP66" s="142">
        <f t="shared" si="139"/>
        <v>0</v>
      </c>
      <c r="CQ66" s="142">
        <f t="shared" si="139"/>
        <v>0</v>
      </c>
      <c r="CR66" s="142">
        <f aca="true" t="shared" si="140" ref="CR66:EY66">IF(AND(NOT(CR$6=CS$6),$T66=CR$6),$V66,0)</f>
        <v>0</v>
      </c>
      <c r="CS66" s="142">
        <f t="shared" si="140"/>
        <v>0</v>
      </c>
      <c r="CT66" s="142">
        <f t="shared" si="140"/>
        <v>0</v>
      </c>
      <c r="CU66" s="142">
        <f t="shared" si="140"/>
        <v>0</v>
      </c>
      <c r="CV66" s="142">
        <f t="shared" si="140"/>
        <v>0</v>
      </c>
      <c r="CW66" s="142">
        <f t="shared" si="140"/>
        <v>0</v>
      </c>
      <c r="CX66" s="142">
        <f t="shared" si="140"/>
        <v>0</v>
      </c>
      <c r="CY66" s="142">
        <f t="shared" si="140"/>
        <v>0</v>
      </c>
      <c r="CZ66" s="142">
        <f t="shared" si="140"/>
        <v>0</v>
      </c>
      <c r="DA66" s="142">
        <f t="shared" si="140"/>
        <v>0</v>
      </c>
      <c r="DB66" s="142">
        <f t="shared" si="140"/>
        <v>0</v>
      </c>
      <c r="DC66" s="142">
        <f t="shared" si="140"/>
        <v>0</v>
      </c>
      <c r="DD66" s="142">
        <f t="shared" si="140"/>
        <v>0</v>
      </c>
      <c r="DE66" s="142">
        <f t="shared" si="140"/>
        <v>0</v>
      </c>
      <c r="DF66" s="142">
        <f t="shared" si="140"/>
        <v>0</v>
      </c>
      <c r="DG66" s="142">
        <f t="shared" si="140"/>
        <v>0</v>
      </c>
      <c r="DH66" s="142">
        <f t="shared" si="140"/>
        <v>0</v>
      </c>
      <c r="DI66" s="142">
        <f t="shared" si="140"/>
        <v>0</v>
      </c>
      <c r="DJ66" s="142">
        <f t="shared" si="140"/>
        <v>0</v>
      </c>
      <c r="DK66" s="142">
        <f t="shared" si="140"/>
        <v>0</v>
      </c>
      <c r="DL66" s="142">
        <f t="shared" si="140"/>
        <v>0</v>
      </c>
      <c r="DM66" s="142">
        <f t="shared" si="140"/>
        <v>0</v>
      </c>
      <c r="DN66" s="142">
        <f t="shared" si="140"/>
        <v>0</v>
      </c>
      <c r="DO66" s="142">
        <f t="shared" si="140"/>
        <v>0</v>
      </c>
      <c r="DP66" s="142">
        <f t="shared" si="140"/>
        <v>0</v>
      </c>
      <c r="DQ66" s="142">
        <f t="shared" si="140"/>
        <v>0</v>
      </c>
      <c r="DR66" s="142">
        <f t="shared" si="140"/>
        <v>0</v>
      </c>
      <c r="DS66" s="142">
        <f t="shared" si="140"/>
        <v>0</v>
      </c>
      <c r="DT66" s="142">
        <f t="shared" si="140"/>
        <v>0</v>
      </c>
      <c r="DU66" s="142">
        <f t="shared" si="140"/>
        <v>0</v>
      </c>
      <c r="DV66" s="142">
        <f t="shared" si="140"/>
        <v>0</v>
      </c>
      <c r="DW66" s="142">
        <f t="shared" si="140"/>
        <v>0</v>
      </c>
      <c r="DX66" s="142">
        <f t="shared" si="140"/>
        <v>0</v>
      </c>
      <c r="DY66" s="142">
        <f t="shared" si="140"/>
        <v>0</v>
      </c>
      <c r="DZ66" s="142">
        <f t="shared" si="140"/>
        <v>0</v>
      </c>
      <c r="EA66" s="142">
        <f t="shared" si="140"/>
        <v>0</v>
      </c>
      <c r="EB66" s="142">
        <f t="shared" si="140"/>
        <v>0</v>
      </c>
      <c r="EC66" s="142">
        <f t="shared" si="140"/>
        <v>0</v>
      </c>
      <c r="ED66" s="142">
        <f t="shared" si="140"/>
        <v>0</v>
      </c>
      <c r="EE66" s="142">
        <f t="shared" si="140"/>
        <v>0</v>
      </c>
      <c r="EF66" s="142">
        <f t="shared" si="140"/>
        <v>0</v>
      </c>
      <c r="EG66" s="142">
        <f t="shared" si="140"/>
        <v>0</v>
      </c>
      <c r="EH66" s="142">
        <f t="shared" si="140"/>
        <v>0</v>
      </c>
      <c r="EI66" s="142">
        <f t="shared" si="140"/>
        <v>0</v>
      </c>
      <c r="EJ66" s="142">
        <f t="shared" si="140"/>
        <v>0</v>
      </c>
      <c r="EK66" s="142">
        <f t="shared" si="140"/>
        <v>0</v>
      </c>
      <c r="EL66" s="142">
        <f t="shared" si="140"/>
        <v>0</v>
      </c>
      <c r="EM66" s="142">
        <f t="shared" si="140"/>
        <v>0</v>
      </c>
      <c r="EN66" s="142">
        <f t="shared" si="140"/>
        <v>0</v>
      </c>
      <c r="EO66" s="142">
        <f t="shared" si="140"/>
        <v>0</v>
      </c>
      <c r="EP66" s="142">
        <f t="shared" si="140"/>
        <v>0</v>
      </c>
      <c r="EQ66" s="142">
        <f t="shared" si="140"/>
        <v>0</v>
      </c>
      <c r="ER66" s="142">
        <f t="shared" si="140"/>
        <v>0</v>
      </c>
      <c r="ES66" s="142">
        <f t="shared" si="140"/>
        <v>0</v>
      </c>
      <c r="ET66" s="142">
        <f t="shared" si="140"/>
        <v>0</v>
      </c>
      <c r="EU66" s="142">
        <f t="shared" si="140"/>
        <v>0</v>
      </c>
      <c r="EV66" s="142">
        <f t="shared" si="140"/>
        <v>0</v>
      </c>
      <c r="EW66" s="142">
        <f t="shared" si="140"/>
        <v>0</v>
      </c>
      <c r="EX66" s="142">
        <f t="shared" si="140"/>
        <v>0</v>
      </c>
      <c r="EY66" s="142">
        <f t="shared" si="140"/>
        <v>0</v>
      </c>
      <c r="EZ66" s="144">
        <f t="shared" si="86"/>
        <v>0</v>
      </c>
      <c r="FA66" s="141">
        <f>IF(AND($M$3&gt;SUM(Q67:$Q$132),$G$3&lt;SUM(Q66:$Q$132)),$G$3-SUM(Q67:$Q$132),0)</f>
        <v>0</v>
      </c>
      <c r="FB66" s="120">
        <v>67</v>
      </c>
      <c r="FC66" s="145">
        <f>CL6</f>
        <v>0</v>
      </c>
      <c r="FD66" s="145">
        <f>CL133</f>
        <v>0</v>
      </c>
      <c r="FE66" s="141" t="str">
        <f t="shared" si="15"/>
        <v>x</v>
      </c>
    </row>
    <row r="67" spans="1:161" s="141" customFormat="1" ht="24.75" customHeight="1">
      <c r="A67" s="121"/>
      <c r="B67" s="121"/>
      <c r="C67" s="122"/>
      <c r="D67" s="123"/>
      <c r="E67" s="123"/>
      <c r="F67" s="124"/>
      <c r="G67" s="125">
        <f t="shared" si="2"/>
      </c>
      <c r="H67" s="126"/>
      <c r="I67" s="127">
        <f t="shared" si="23"/>
      </c>
      <c r="J67" s="128"/>
      <c r="K67" s="129"/>
      <c r="L67" s="130">
        <f t="shared" si="20"/>
      </c>
      <c r="M67" s="131"/>
      <c r="N67" s="130">
        <f t="shared" si="3"/>
      </c>
      <c r="O67" s="132"/>
      <c r="P67" s="133"/>
      <c r="Q67" s="134">
        <f t="shared" si="4"/>
      </c>
      <c r="R67" s="135">
        <f>IF(AND(E67=1,C67&gt;0),(D67-($B$4-C67)),IF(AND(E67&gt;0,E67=2),(D67-($B$4-C67))*'A - Condition &amp; Criticality'!$E$6,IF(AND(E67&gt;0,E67=3),(D67-($B$4-C67))*'A - Condition &amp; Criticality'!$E$7,IF(AND(E67&gt;0,E67=4),(D67-($B$4-C67))*'A - Condition &amp; Criticality'!$E$8,IF(AND(E67&gt;0,E67=5),(D67-($B$4-C67))*'A - Condition &amp; Criticality'!$E$9,IF(AND(E67&gt;0,E67=6),(D67-($B$4-C67))*'A - Condition &amp; Criticality'!$E$10,IF(AND(E67&gt;0,E67=7),(D67-($B$4-C67))*'A - Condition &amp; Criticality'!$E$11,0)))))))</f>
        <v>0</v>
      </c>
      <c r="S67" s="135">
        <f>IF(AND(E67&gt;0,E67=8),(D67-($B$4-C67))*'A - Condition &amp; Criticality'!$E$12,IF(AND(E67&gt;0,E67=9),(D67-($B$4-C67))*'A - Condition &amp; Criticality'!$E$13,IF(E67=10,0,0)))</f>
        <v>0</v>
      </c>
      <c r="T67" s="136">
        <f t="shared" si="80"/>
      </c>
      <c r="U67" s="137">
        <f t="shared" si="125"/>
        <v>0</v>
      </c>
      <c r="V67" s="138">
        <f t="shared" si="82"/>
        <v>0</v>
      </c>
      <c r="W67" s="138">
        <f t="shared" si="83"/>
        <v>0</v>
      </c>
      <c r="X67" s="139">
        <f>IF($M$3&gt;=SUM(AD67:$AD$132),0,IF(Y67&gt;=AD67,0,-PMT(AE67/12,(AB67)*12,0,(AD67-Y67))/$H$1))</f>
        <v>0</v>
      </c>
      <c r="Y67" s="138" t="e">
        <f>IF(Y68&gt;AD68,(-FV(AE67,(AB67-AB68),0,(Y68-AD68)))+-FV(AE67/12,(AB67-AB68)*12,SUM($X68:X$132)*$H$1),-FV(AE67/12,(AB67-AB68)*12,SUM(X68:$X$132)*$H$1,AC67))</f>
        <v>#N/A</v>
      </c>
      <c r="Z67" s="138" t="e">
        <f>IF(AND(AD67&gt;0,SUM($AD$8:AD66)=0,Y66&gt;0),Y66,0)</f>
        <v>#N/A</v>
      </c>
      <c r="AA67" s="140" t="b">
        <f>IF(AND(X67&gt;0,SUM($X$8:X66)=0),AB67)</f>
        <v>0</v>
      </c>
      <c r="AB67" s="141">
        <f t="shared" si="9"/>
        <v>0</v>
      </c>
      <c r="AC67" s="141">
        <f>IF(AND($M$3&gt;SUM(AD68:$AD$132),$M$3&lt;SUM(AD67:$AD$132)),$M$3-SUM(AD68:$AD$132),0)</f>
        <v>0</v>
      </c>
      <c r="AD67" s="142">
        <f t="shared" si="10"/>
        <v>0</v>
      </c>
      <c r="AE67" s="143" t="e">
        <f t="shared" si="126"/>
        <v>#N/A</v>
      </c>
      <c r="AF67" s="142">
        <f aca="true" t="shared" si="141" ref="AF67:CQ67">IF(AND(NOT(AF$6=AG$6),$T67=AF$6),$V67,0)</f>
        <v>0</v>
      </c>
      <c r="AG67" s="142">
        <f t="shared" si="141"/>
        <v>0</v>
      </c>
      <c r="AH67" s="142">
        <f t="shared" si="141"/>
        <v>0</v>
      </c>
      <c r="AI67" s="142">
        <f t="shared" si="141"/>
        <v>0</v>
      </c>
      <c r="AJ67" s="142">
        <f t="shared" si="141"/>
        <v>0</v>
      </c>
      <c r="AK67" s="142">
        <f t="shared" si="141"/>
        <v>0</v>
      </c>
      <c r="AL67" s="142">
        <f t="shared" si="141"/>
        <v>0</v>
      </c>
      <c r="AM67" s="142">
        <f t="shared" si="141"/>
        <v>0</v>
      </c>
      <c r="AN67" s="142">
        <f t="shared" si="141"/>
        <v>0</v>
      </c>
      <c r="AO67" s="142">
        <f t="shared" si="141"/>
        <v>0</v>
      </c>
      <c r="AP67" s="142">
        <f t="shared" si="141"/>
        <v>0</v>
      </c>
      <c r="AQ67" s="142">
        <f t="shared" si="141"/>
        <v>0</v>
      </c>
      <c r="AR67" s="142">
        <f t="shared" si="141"/>
        <v>0</v>
      </c>
      <c r="AS67" s="142">
        <f t="shared" si="141"/>
        <v>0</v>
      </c>
      <c r="AT67" s="142">
        <f t="shared" si="141"/>
        <v>0</v>
      </c>
      <c r="AU67" s="142">
        <f t="shared" si="141"/>
        <v>0</v>
      </c>
      <c r="AV67" s="142">
        <f t="shared" si="141"/>
        <v>0</v>
      </c>
      <c r="AW67" s="142">
        <f t="shared" si="141"/>
        <v>0</v>
      </c>
      <c r="AX67" s="142">
        <f t="shared" si="141"/>
        <v>0</v>
      </c>
      <c r="AY67" s="142">
        <f t="shared" si="141"/>
        <v>0</v>
      </c>
      <c r="AZ67" s="142">
        <f t="shared" si="141"/>
        <v>0</v>
      </c>
      <c r="BA67" s="142">
        <f t="shared" si="141"/>
        <v>0</v>
      </c>
      <c r="BB67" s="142">
        <f t="shared" si="141"/>
        <v>0</v>
      </c>
      <c r="BC67" s="142">
        <f t="shared" si="141"/>
        <v>0</v>
      </c>
      <c r="BD67" s="142">
        <f t="shared" si="141"/>
        <v>0</v>
      </c>
      <c r="BE67" s="142">
        <f t="shared" si="141"/>
        <v>0</v>
      </c>
      <c r="BF67" s="142">
        <f t="shared" si="141"/>
        <v>0</v>
      </c>
      <c r="BG67" s="142">
        <f t="shared" si="141"/>
        <v>0</v>
      </c>
      <c r="BH67" s="142">
        <f t="shared" si="141"/>
        <v>0</v>
      </c>
      <c r="BI67" s="142">
        <f t="shared" si="141"/>
        <v>0</v>
      </c>
      <c r="BJ67" s="142">
        <f t="shared" si="141"/>
        <v>0</v>
      </c>
      <c r="BK67" s="142">
        <f t="shared" si="141"/>
        <v>0</v>
      </c>
      <c r="BL67" s="142">
        <f t="shared" si="141"/>
        <v>0</v>
      </c>
      <c r="BM67" s="142">
        <f t="shared" si="141"/>
        <v>0</v>
      </c>
      <c r="BN67" s="142">
        <f t="shared" si="141"/>
        <v>0</v>
      </c>
      <c r="BO67" s="142">
        <f t="shared" si="141"/>
        <v>0</v>
      </c>
      <c r="BP67" s="142">
        <f t="shared" si="141"/>
        <v>0</v>
      </c>
      <c r="BQ67" s="142">
        <f t="shared" si="141"/>
        <v>0</v>
      </c>
      <c r="BR67" s="142">
        <f t="shared" si="141"/>
        <v>0</v>
      </c>
      <c r="BS67" s="142">
        <f t="shared" si="141"/>
        <v>0</v>
      </c>
      <c r="BT67" s="142">
        <f t="shared" si="141"/>
        <v>0</v>
      </c>
      <c r="BU67" s="142">
        <f t="shared" si="141"/>
        <v>0</v>
      </c>
      <c r="BV67" s="142">
        <f t="shared" si="141"/>
        <v>0</v>
      </c>
      <c r="BW67" s="142">
        <f t="shared" si="141"/>
        <v>0</v>
      </c>
      <c r="BX67" s="142">
        <f t="shared" si="141"/>
        <v>0</v>
      </c>
      <c r="BY67" s="142">
        <f t="shared" si="141"/>
        <v>0</v>
      </c>
      <c r="BZ67" s="142">
        <f t="shared" si="141"/>
        <v>0</v>
      </c>
      <c r="CA67" s="142">
        <f t="shared" si="141"/>
        <v>0</v>
      </c>
      <c r="CB67" s="142">
        <f t="shared" si="141"/>
        <v>0</v>
      </c>
      <c r="CC67" s="142">
        <f t="shared" si="141"/>
        <v>0</v>
      </c>
      <c r="CD67" s="142">
        <f t="shared" si="141"/>
        <v>0</v>
      </c>
      <c r="CE67" s="142">
        <f t="shared" si="141"/>
        <v>0</v>
      </c>
      <c r="CF67" s="142">
        <f t="shared" si="141"/>
        <v>0</v>
      </c>
      <c r="CG67" s="142">
        <f t="shared" si="141"/>
        <v>0</v>
      </c>
      <c r="CH67" s="142">
        <f t="shared" si="141"/>
        <v>0</v>
      </c>
      <c r="CI67" s="142">
        <f t="shared" si="141"/>
        <v>0</v>
      </c>
      <c r="CJ67" s="142">
        <f t="shared" si="141"/>
        <v>0</v>
      </c>
      <c r="CK67" s="142">
        <f t="shared" si="141"/>
        <v>0</v>
      </c>
      <c r="CL67" s="142">
        <f t="shared" si="141"/>
        <v>0</v>
      </c>
      <c r="CM67" s="142">
        <f t="shared" si="141"/>
        <v>0</v>
      </c>
      <c r="CN67" s="142">
        <f t="shared" si="141"/>
        <v>0</v>
      </c>
      <c r="CO67" s="142">
        <f t="shared" si="141"/>
        <v>0</v>
      </c>
      <c r="CP67" s="142">
        <f t="shared" si="141"/>
        <v>0</v>
      </c>
      <c r="CQ67" s="142">
        <f t="shared" si="141"/>
        <v>0</v>
      </c>
      <c r="CR67" s="142">
        <f aca="true" t="shared" si="142" ref="CR67:EY67">IF(AND(NOT(CR$6=CS$6),$T67=CR$6),$V67,0)</f>
        <v>0</v>
      </c>
      <c r="CS67" s="142">
        <f t="shared" si="142"/>
        <v>0</v>
      </c>
      <c r="CT67" s="142">
        <f t="shared" si="142"/>
        <v>0</v>
      </c>
      <c r="CU67" s="142">
        <f t="shared" si="142"/>
        <v>0</v>
      </c>
      <c r="CV67" s="142">
        <f t="shared" si="142"/>
        <v>0</v>
      </c>
      <c r="CW67" s="142">
        <f t="shared" si="142"/>
        <v>0</v>
      </c>
      <c r="CX67" s="142">
        <f t="shared" si="142"/>
        <v>0</v>
      </c>
      <c r="CY67" s="142">
        <f t="shared" si="142"/>
        <v>0</v>
      </c>
      <c r="CZ67" s="142">
        <f t="shared" si="142"/>
        <v>0</v>
      </c>
      <c r="DA67" s="142">
        <f t="shared" si="142"/>
        <v>0</v>
      </c>
      <c r="DB67" s="142">
        <f t="shared" si="142"/>
        <v>0</v>
      </c>
      <c r="DC67" s="142">
        <f t="shared" si="142"/>
        <v>0</v>
      </c>
      <c r="DD67" s="142">
        <f t="shared" si="142"/>
        <v>0</v>
      </c>
      <c r="DE67" s="142">
        <f t="shared" si="142"/>
        <v>0</v>
      </c>
      <c r="DF67" s="142">
        <f t="shared" si="142"/>
        <v>0</v>
      </c>
      <c r="DG67" s="142">
        <f t="shared" si="142"/>
        <v>0</v>
      </c>
      <c r="DH67" s="142">
        <f t="shared" si="142"/>
        <v>0</v>
      </c>
      <c r="DI67" s="142">
        <f t="shared" si="142"/>
        <v>0</v>
      </c>
      <c r="DJ67" s="142">
        <f t="shared" si="142"/>
        <v>0</v>
      </c>
      <c r="DK67" s="142">
        <f t="shared" si="142"/>
        <v>0</v>
      </c>
      <c r="DL67" s="142">
        <f t="shared" si="142"/>
        <v>0</v>
      </c>
      <c r="DM67" s="142">
        <f t="shared" si="142"/>
        <v>0</v>
      </c>
      <c r="DN67" s="142">
        <f t="shared" si="142"/>
        <v>0</v>
      </c>
      <c r="DO67" s="142">
        <f t="shared" si="142"/>
        <v>0</v>
      </c>
      <c r="DP67" s="142">
        <f t="shared" si="142"/>
        <v>0</v>
      </c>
      <c r="DQ67" s="142">
        <f t="shared" si="142"/>
        <v>0</v>
      </c>
      <c r="DR67" s="142">
        <f t="shared" si="142"/>
        <v>0</v>
      </c>
      <c r="DS67" s="142">
        <f t="shared" si="142"/>
        <v>0</v>
      </c>
      <c r="DT67" s="142">
        <f t="shared" si="142"/>
        <v>0</v>
      </c>
      <c r="DU67" s="142">
        <f t="shared" si="142"/>
        <v>0</v>
      </c>
      <c r="DV67" s="142">
        <f t="shared" si="142"/>
        <v>0</v>
      </c>
      <c r="DW67" s="142">
        <f t="shared" si="142"/>
        <v>0</v>
      </c>
      <c r="DX67" s="142">
        <f t="shared" si="142"/>
        <v>0</v>
      </c>
      <c r="DY67" s="142">
        <f t="shared" si="142"/>
        <v>0</v>
      </c>
      <c r="DZ67" s="142">
        <f t="shared" si="142"/>
        <v>0</v>
      </c>
      <c r="EA67" s="142">
        <f t="shared" si="142"/>
        <v>0</v>
      </c>
      <c r="EB67" s="142">
        <f t="shared" si="142"/>
        <v>0</v>
      </c>
      <c r="EC67" s="142">
        <f t="shared" si="142"/>
        <v>0</v>
      </c>
      <c r="ED67" s="142">
        <f t="shared" si="142"/>
        <v>0</v>
      </c>
      <c r="EE67" s="142">
        <f t="shared" si="142"/>
        <v>0</v>
      </c>
      <c r="EF67" s="142">
        <f t="shared" si="142"/>
        <v>0</v>
      </c>
      <c r="EG67" s="142">
        <f t="shared" si="142"/>
        <v>0</v>
      </c>
      <c r="EH67" s="142">
        <f t="shared" si="142"/>
        <v>0</v>
      </c>
      <c r="EI67" s="142">
        <f t="shared" si="142"/>
        <v>0</v>
      </c>
      <c r="EJ67" s="142">
        <f t="shared" si="142"/>
        <v>0</v>
      </c>
      <c r="EK67" s="142">
        <f t="shared" si="142"/>
        <v>0</v>
      </c>
      <c r="EL67" s="142">
        <f t="shared" si="142"/>
        <v>0</v>
      </c>
      <c r="EM67" s="142">
        <f t="shared" si="142"/>
        <v>0</v>
      </c>
      <c r="EN67" s="142">
        <f t="shared" si="142"/>
        <v>0</v>
      </c>
      <c r="EO67" s="142">
        <f t="shared" si="142"/>
        <v>0</v>
      </c>
      <c r="EP67" s="142">
        <f t="shared" si="142"/>
        <v>0</v>
      </c>
      <c r="EQ67" s="142">
        <f t="shared" si="142"/>
        <v>0</v>
      </c>
      <c r="ER67" s="142">
        <f t="shared" si="142"/>
        <v>0</v>
      </c>
      <c r="ES67" s="142">
        <f t="shared" si="142"/>
        <v>0</v>
      </c>
      <c r="ET67" s="142">
        <f t="shared" si="142"/>
        <v>0</v>
      </c>
      <c r="EU67" s="142">
        <f t="shared" si="142"/>
        <v>0</v>
      </c>
      <c r="EV67" s="142">
        <f t="shared" si="142"/>
        <v>0</v>
      </c>
      <c r="EW67" s="142">
        <f t="shared" si="142"/>
        <v>0</v>
      </c>
      <c r="EX67" s="142">
        <f t="shared" si="142"/>
        <v>0</v>
      </c>
      <c r="EY67" s="142">
        <f t="shared" si="142"/>
        <v>0</v>
      </c>
      <c r="EZ67" s="144">
        <f t="shared" si="86"/>
        <v>0</v>
      </c>
      <c r="FA67" s="141">
        <f>IF(AND($M$3&gt;SUM(Q68:$Q$132),$G$3&lt;SUM(Q67:$Q$132)),$G$3-SUM(Q68:$Q$132),0)</f>
        <v>0</v>
      </c>
      <c r="FB67" s="120">
        <v>66</v>
      </c>
      <c r="FC67" s="145">
        <f>CM6</f>
        <v>0</v>
      </c>
      <c r="FD67" s="145">
        <f>CM133</f>
        <v>0</v>
      </c>
      <c r="FE67" s="141" t="str">
        <f t="shared" si="15"/>
        <v>x</v>
      </c>
    </row>
    <row r="68" spans="1:161" s="141" customFormat="1" ht="24.75" customHeight="1">
      <c r="A68" s="121"/>
      <c r="B68" s="121"/>
      <c r="C68" s="122"/>
      <c r="D68" s="123"/>
      <c r="E68" s="123"/>
      <c r="F68" s="124"/>
      <c r="G68" s="125">
        <f t="shared" si="2"/>
      </c>
      <c r="H68" s="126"/>
      <c r="I68" s="127">
        <f t="shared" si="23"/>
      </c>
      <c r="J68" s="128"/>
      <c r="K68" s="129"/>
      <c r="L68" s="130">
        <f t="shared" si="20"/>
      </c>
      <c r="M68" s="131"/>
      <c r="N68" s="130">
        <f t="shared" si="3"/>
      </c>
      <c r="O68" s="132"/>
      <c r="P68" s="133"/>
      <c r="Q68" s="134">
        <f t="shared" si="4"/>
      </c>
      <c r="R68" s="135">
        <f>IF(AND(E68=1,C68&gt;0),(D68-($B$4-C68)),IF(AND(E68&gt;0,E68=2),(D68-($B$4-C68))*'A - Condition &amp; Criticality'!$E$6,IF(AND(E68&gt;0,E68=3),(D68-($B$4-C68))*'A - Condition &amp; Criticality'!$E$7,IF(AND(E68&gt;0,E68=4),(D68-($B$4-C68))*'A - Condition &amp; Criticality'!$E$8,IF(AND(E68&gt;0,E68=5),(D68-($B$4-C68))*'A - Condition &amp; Criticality'!$E$9,IF(AND(E68&gt;0,E68=6),(D68-($B$4-C68))*'A - Condition &amp; Criticality'!$E$10,IF(AND(E68&gt;0,E68=7),(D68-($B$4-C68))*'A - Condition &amp; Criticality'!$E$11,0)))))))</f>
        <v>0</v>
      </c>
      <c r="S68" s="135">
        <f>IF(AND(E68&gt;0,E68=8),(D68-($B$4-C68))*'A - Condition &amp; Criticality'!$E$12,IF(AND(E68&gt;0,E68=9),(D68-($B$4-C68))*'A - Condition &amp; Criticality'!$E$13,IF(E68=10,0,0)))</f>
        <v>0</v>
      </c>
      <c r="T68" s="136">
        <f t="shared" si="80"/>
      </c>
      <c r="U68" s="137">
        <f t="shared" si="125"/>
        <v>0</v>
      </c>
      <c r="V68" s="138">
        <f t="shared" si="82"/>
        <v>0</v>
      </c>
      <c r="W68" s="138">
        <f t="shared" si="83"/>
        <v>0</v>
      </c>
      <c r="X68" s="139">
        <f>IF($M$3&gt;=SUM(AD68:$AD$132),0,IF(Y68&gt;=AD68,0,-PMT(AE68/12,(AB68)*12,0,(AD68-Y68))/$H$1))</f>
        <v>0</v>
      </c>
      <c r="Y68" s="138" t="e">
        <f>IF(Y69&gt;AD69,(-FV(AE68,(AB68-AB69),0,(Y69-AD69)))+-FV(AE68/12,(AB68-AB69)*12,SUM($X69:X$132)*$H$1),-FV(AE68/12,(AB68-AB69)*12,SUM(X69:$X$132)*$H$1,AC68))</f>
        <v>#N/A</v>
      </c>
      <c r="Z68" s="138" t="e">
        <f>IF(AND(AD68&gt;0,SUM($AD$8:AD67)=0,Y67&gt;0),Y67,0)</f>
        <v>#N/A</v>
      </c>
      <c r="AA68" s="140" t="b">
        <f>IF(AND(X68&gt;0,SUM($X$8:X67)=0),AB68)</f>
        <v>0</v>
      </c>
      <c r="AB68" s="141">
        <f t="shared" si="9"/>
        <v>0</v>
      </c>
      <c r="AC68" s="141">
        <f>IF(AND($M$3&gt;SUM(AD69:$AD$132),$M$3&lt;SUM(AD68:$AD$132)),$M$3-SUM(AD69:$AD$132),0)</f>
        <v>0</v>
      </c>
      <c r="AD68" s="142">
        <f t="shared" si="10"/>
        <v>0</v>
      </c>
      <c r="AE68" s="143" t="e">
        <f t="shared" si="126"/>
        <v>#N/A</v>
      </c>
      <c r="AF68" s="142">
        <f aca="true" t="shared" si="143" ref="AF68:CQ68">IF(AND(NOT(AF$6=AG$6),$T68=AF$6),$V68,0)</f>
        <v>0</v>
      </c>
      <c r="AG68" s="142">
        <f t="shared" si="143"/>
        <v>0</v>
      </c>
      <c r="AH68" s="142">
        <f t="shared" si="143"/>
        <v>0</v>
      </c>
      <c r="AI68" s="142">
        <f t="shared" si="143"/>
        <v>0</v>
      </c>
      <c r="AJ68" s="142">
        <f t="shared" si="143"/>
        <v>0</v>
      </c>
      <c r="AK68" s="142">
        <f t="shared" si="143"/>
        <v>0</v>
      </c>
      <c r="AL68" s="142">
        <f t="shared" si="143"/>
        <v>0</v>
      </c>
      <c r="AM68" s="142">
        <f t="shared" si="143"/>
        <v>0</v>
      </c>
      <c r="AN68" s="142">
        <f t="shared" si="143"/>
        <v>0</v>
      </c>
      <c r="AO68" s="142">
        <f t="shared" si="143"/>
        <v>0</v>
      </c>
      <c r="AP68" s="142">
        <f t="shared" si="143"/>
        <v>0</v>
      </c>
      <c r="AQ68" s="142">
        <f t="shared" si="143"/>
        <v>0</v>
      </c>
      <c r="AR68" s="142">
        <f t="shared" si="143"/>
        <v>0</v>
      </c>
      <c r="AS68" s="142">
        <f t="shared" si="143"/>
        <v>0</v>
      </c>
      <c r="AT68" s="142">
        <f t="shared" si="143"/>
        <v>0</v>
      </c>
      <c r="AU68" s="142">
        <f t="shared" si="143"/>
        <v>0</v>
      </c>
      <c r="AV68" s="142">
        <f t="shared" si="143"/>
        <v>0</v>
      </c>
      <c r="AW68" s="142">
        <f t="shared" si="143"/>
        <v>0</v>
      </c>
      <c r="AX68" s="142">
        <f t="shared" si="143"/>
        <v>0</v>
      </c>
      <c r="AY68" s="142">
        <f t="shared" si="143"/>
        <v>0</v>
      </c>
      <c r="AZ68" s="142">
        <f t="shared" si="143"/>
        <v>0</v>
      </c>
      <c r="BA68" s="142">
        <f t="shared" si="143"/>
        <v>0</v>
      </c>
      <c r="BB68" s="142">
        <f t="shared" si="143"/>
        <v>0</v>
      </c>
      <c r="BC68" s="142">
        <f t="shared" si="143"/>
        <v>0</v>
      </c>
      <c r="BD68" s="142">
        <f t="shared" si="143"/>
        <v>0</v>
      </c>
      <c r="BE68" s="142">
        <f t="shared" si="143"/>
        <v>0</v>
      </c>
      <c r="BF68" s="142">
        <f t="shared" si="143"/>
        <v>0</v>
      </c>
      <c r="BG68" s="142">
        <f t="shared" si="143"/>
        <v>0</v>
      </c>
      <c r="BH68" s="142">
        <f t="shared" si="143"/>
        <v>0</v>
      </c>
      <c r="BI68" s="142">
        <f t="shared" si="143"/>
        <v>0</v>
      </c>
      <c r="BJ68" s="142">
        <f t="shared" si="143"/>
        <v>0</v>
      </c>
      <c r="BK68" s="142">
        <f t="shared" si="143"/>
        <v>0</v>
      </c>
      <c r="BL68" s="142">
        <f t="shared" si="143"/>
        <v>0</v>
      </c>
      <c r="BM68" s="142">
        <f t="shared" si="143"/>
        <v>0</v>
      </c>
      <c r="BN68" s="142">
        <f t="shared" si="143"/>
        <v>0</v>
      </c>
      <c r="BO68" s="142">
        <f t="shared" si="143"/>
        <v>0</v>
      </c>
      <c r="BP68" s="142">
        <f t="shared" si="143"/>
        <v>0</v>
      </c>
      <c r="BQ68" s="142">
        <f t="shared" si="143"/>
        <v>0</v>
      </c>
      <c r="BR68" s="142">
        <f t="shared" si="143"/>
        <v>0</v>
      </c>
      <c r="BS68" s="142">
        <f t="shared" si="143"/>
        <v>0</v>
      </c>
      <c r="BT68" s="142">
        <f t="shared" si="143"/>
        <v>0</v>
      </c>
      <c r="BU68" s="142">
        <f t="shared" si="143"/>
        <v>0</v>
      </c>
      <c r="BV68" s="142">
        <f t="shared" si="143"/>
        <v>0</v>
      </c>
      <c r="BW68" s="142">
        <f t="shared" si="143"/>
        <v>0</v>
      </c>
      <c r="BX68" s="142">
        <f t="shared" si="143"/>
        <v>0</v>
      </c>
      <c r="BY68" s="142">
        <f t="shared" si="143"/>
        <v>0</v>
      </c>
      <c r="BZ68" s="142">
        <f t="shared" si="143"/>
        <v>0</v>
      </c>
      <c r="CA68" s="142">
        <f t="shared" si="143"/>
        <v>0</v>
      </c>
      <c r="CB68" s="142">
        <f t="shared" si="143"/>
        <v>0</v>
      </c>
      <c r="CC68" s="142">
        <f t="shared" si="143"/>
        <v>0</v>
      </c>
      <c r="CD68" s="142">
        <f t="shared" si="143"/>
        <v>0</v>
      </c>
      <c r="CE68" s="142">
        <f t="shared" si="143"/>
        <v>0</v>
      </c>
      <c r="CF68" s="142">
        <f t="shared" si="143"/>
        <v>0</v>
      </c>
      <c r="CG68" s="142">
        <f t="shared" si="143"/>
        <v>0</v>
      </c>
      <c r="CH68" s="142">
        <f t="shared" si="143"/>
        <v>0</v>
      </c>
      <c r="CI68" s="142">
        <f t="shared" si="143"/>
        <v>0</v>
      </c>
      <c r="CJ68" s="142">
        <f t="shared" si="143"/>
        <v>0</v>
      </c>
      <c r="CK68" s="142">
        <f t="shared" si="143"/>
        <v>0</v>
      </c>
      <c r="CL68" s="142">
        <f t="shared" si="143"/>
        <v>0</v>
      </c>
      <c r="CM68" s="142">
        <f t="shared" si="143"/>
        <v>0</v>
      </c>
      <c r="CN68" s="142">
        <f t="shared" si="143"/>
        <v>0</v>
      </c>
      <c r="CO68" s="142">
        <f t="shared" si="143"/>
        <v>0</v>
      </c>
      <c r="CP68" s="142">
        <f t="shared" si="143"/>
        <v>0</v>
      </c>
      <c r="CQ68" s="142">
        <f t="shared" si="143"/>
        <v>0</v>
      </c>
      <c r="CR68" s="142">
        <f aca="true" t="shared" si="144" ref="CR68:EY68">IF(AND(NOT(CR$6=CS$6),$T68=CR$6),$V68,0)</f>
        <v>0</v>
      </c>
      <c r="CS68" s="142">
        <f t="shared" si="144"/>
        <v>0</v>
      </c>
      <c r="CT68" s="142">
        <f t="shared" si="144"/>
        <v>0</v>
      </c>
      <c r="CU68" s="142">
        <f t="shared" si="144"/>
        <v>0</v>
      </c>
      <c r="CV68" s="142">
        <f t="shared" si="144"/>
        <v>0</v>
      </c>
      <c r="CW68" s="142">
        <f t="shared" si="144"/>
        <v>0</v>
      </c>
      <c r="CX68" s="142">
        <f t="shared" si="144"/>
        <v>0</v>
      </c>
      <c r="CY68" s="142">
        <f t="shared" si="144"/>
        <v>0</v>
      </c>
      <c r="CZ68" s="142">
        <f t="shared" si="144"/>
        <v>0</v>
      </c>
      <c r="DA68" s="142">
        <f t="shared" si="144"/>
        <v>0</v>
      </c>
      <c r="DB68" s="142">
        <f t="shared" si="144"/>
        <v>0</v>
      </c>
      <c r="DC68" s="142">
        <f t="shared" si="144"/>
        <v>0</v>
      </c>
      <c r="DD68" s="142">
        <f t="shared" si="144"/>
        <v>0</v>
      </c>
      <c r="DE68" s="142">
        <f t="shared" si="144"/>
        <v>0</v>
      </c>
      <c r="DF68" s="142">
        <f t="shared" si="144"/>
        <v>0</v>
      </c>
      <c r="DG68" s="142">
        <f t="shared" si="144"/>
        <v>0</v>
      </c>
      <c r="DH68" s="142">
        <f t="shared" si="144"/>
        <v>0</v>
      </c>
      <c r="DI68" s="142">
        <f t="shared" si="144"/>
        <v>0</v>
      </c>
      <c r="DJ68" s="142">
        <f t="shared" si="144"/>
        <v>0</v>
      </c>
      <c r="DK68" s="142">
        <f t="shared" si="144"/>
        <v>0</v>
      </c>
      <c r="DL68" s="142">
        <f t="shared" si="144"/>
        <v>0</v>
      </c>
      <c r="DM68" s="142">
        <f t="shared" si="144"/>
        <v>0</v>
      </c>
      <c r="DN68" s="142">
        <f t="shared" si="144"/>
        <v>0</v>
      </c>
      <c r="DO68" s="142">
        <f t="shared" si="144"/>
        <v>0</v>
      </c>
      <c r="DP68" s="142">
        <f t="shared" si="144"/>
        <v>0</v>
      </c>
      <c r="DQ68" s="142">
        <f t="shared" si="144"/>
        <v>0</v>
      </c>
      <c r="DR68" s="142">
        <f t="shared" si="144"/>
        <v>0</v>
      </c>
      <c r="DS68" s="142">
        <f t="shared" si="144"/>
        <v>0</v>
      </c>
      <c r="DT68" s="142">
        <f t="shared" si="144"/>
        <v>0</v>
      </c>
      <c r="DU68" s="142">
        <f t="shared" si="144"/>
        <v>0</v>
      </c>
      <c r="DV68" s="142">
        <f t="shared" si="144"/>
        <v>0</v>
      </c>
      <c r="DW68" s="142">
        <f t="shared" si="144"/>
        <v>0</v>
      </c>
      <c r="DX68" s="142">
        <f t="shared" si="144"/>
        <v>0</v>
      </c>
      <c r="DY68" s="142">
        <f t="shared" si="144"/>
        <v>0</v>
      </c>
      <c r="DZ68" s="142">
        <f t="shared" si="144"/>
        <v>0</v>
      </c>
      <c r="EA68" s="142">
        <f t="shared" si="144"/>
        <v>0</v>
      </c>
      <c r="EB68" s="142">
        <f t="shared" si="144"/>
        <v>0</v>
      </c>
      <c r="EC68" s="142">
        <f t="shared" si="144"/>
        <v>0</v>
      </c>
      <c r="ED68" s="142">
        <f t="shared" si="144"/>
        <v>0</v>
      </c>
      <c r="EE68" s="142">
        <f t="shared" si="144"/>
        <v>0</v>
      </c>
      <c r="EF68" s="142">
        <f t="shared" si="144"/>
        <v>0</v>
      </c>
      <c r="EG68" s="142">
        <f t="shared" si="144"/>
        <v>0</v>
      </c>
      <c r="EH68" s="142">
        <f t="shared" si="144"/>
        <v>0</v>
      </c>
      <c r="EI68" s="142">
        <f t="shared" si="144"/>
        <v>0</v>
      </c>
      <c r="EJ68" s="142">
        <f t="shared" si="144"/>
        <v>0</v>
      </c>
      <c r="EK68" s="142">
        <f t="shared" si="144"/>
        <v>0</v>
      </c>
      <c r="EL68" s="142">
        <f t="shared" si="144"/>
        <v>0</v>
      </c>
      <c r="EM68" s="142">
        <f t="shared" si="144"/>
        <v>0</v>
      </c>
      <c r="EN68" s="142">
        <f t="shared" si="144"/>
        <v>0</v>
      </c>
      <c r="EO68" s="142">
        <f t="shared" si="144"/>
        <v>0</v>
      </c>
      <c r="EP68" s="142">
        <f t="shared" si="144"/>
        <v>0</v>
      </c>
      <c r="EQ68" s="142">
        <f t="shared" si="144"/>
        <v>0</v>
      </c>
      <c r="ER68" s="142">
        <f t="shared" si="144"/>
        <v>0</v>
      </c>
      <c r="ES68" s="142">
        <f t="shared" si="144"/>
        <v>0</v>
      </c>
      <c r="ET68" s="142">
        <f t="shared" si="144"/>
        <v>0</v>
      </c>
      <c r="EU68" s="142">
        <f t="shared" si="144"/>
        <v>0</v>
      </c>
      <c r="EV68" s="142">
        <f t="shared" si="144"/>
        <v>0</v>
      </c>
      <c r="EW68" s="142">
        <f t="shared" si="144"/>
        <v>0</v>
      </c>
      <c r="EX68" s="142">
        <f t="shared" si="144"/>
        <v>0</v>
      </c>
      <c r="EY68" s="142">
        <f t="shared" si="144"/>
        <v>0</v>
      </c>
      <c r="EZ68" s="144">
        <f t="shared" si="86"/>
        <v>0</v>
      </c>
      <c r="FA68" s="141">
        <f>IF(AND($M$3&gt;SUM(Q69:$Q$132),$G$3&lt;SUM(Q68:$Q$132)),$G$3-SUM(Q69:$Q$132),0)</f>
        <v>0</v>
      </c>
      <c r="FB68" s="120">
        <v>65</v>
      </c>
      <c r="FC68" s="145">
        <f>CN6</f>
        <v>0</v>
      </c>
      <c r="FD68" s="145">
        <f>CN133</f>
        <v>0</v>
      </c>
      <c r="FE68" s="141" t="str">
        <f t="shared" si="15"/>
        <v>x</v>
      </c>
    </row>
    <row r="69" spans="1:161" s="141" customFormat="1" ht="24.75" customHeight="1">
      <c r="A69" s="121"/>
      <c r="B69" s="121"/>
      <c r="C69" s="122"/>
      <c r="D69" s="123"/>
      <c r="E69" s="123"/>
      <c r="F69" s="124"/>
      <c r="G69" s="125">
        <f t="shared" si="2"/>
      </c>
      <c r="H69" s="126"/>
      <c r="I69" s="127">
        <f t="shared" si="23"/>
      </c>
      <c r="J69" s="128"/>
      <c r="K69" s="129"/>
      <c r="L69" s="130">
        <f t="shared" si="20"/>
      </c>
      <c r="M69" s="131"/>
      <c r="N69" s="130">
        <f t="shared" si="3"/>
      </c>
      <c r="O69" s="132"/>
      <c r="P69" s="133"/>
      <c r="Q69" s="134">
        <f t="shared" si="4"/>
      </c>
      <c r="R69" s="135">
        <f>IF(AND(E69=1,C69&gt;0),(D69-($B$4-C69)),IF(AND(E69&gt;0,E69=2),(D69-($B$4-C69))*'A - Condition &amp; Criticality'!$E$6,IF(AND(E69&gt;0,E69=3),(D69-($B$4-C69))*'A - Condition &amp; Criticality'!$E$7,IF(AND(E69&gt;0,E69=4),(D69-($B$4-C69))*'A - Condition &amp; Criticality'!$E$8,IF(AND(E69&gt;0,E69=5),(D69-($B$4-C69))*'A - Condition &amp; Criticality'!$E$9,IF(AND(E69&gt;0,E69=6),(D69-($B$4-C69))*'A - Condition &amp; Criticality'!$E$10,IF(AND(E69&gt;0,E69=7),(D69-($B$4-C69))*'A - Condition &amp; Criticality'!$E$11,0)))))))</f>
        <v>0</v>
      </c>
      <c r="S69" s="135">
        <f>IF(AND(E69&gt;0,E69=8),(D69-($B$4-C69))*'A - Condition &amp; Criticality'!$E$12,IF(AND(E69&gt;0,E69=9),(D69-($B$4-C69))*'A - Condition &amp; Criticality'!$E$13,IF(E69=10,0,0)))</f>
        <v>0</v>
      </c>
      <c r="T69" s="136">
        <f t="shared" si="80"/>
      </c>
      <c r="U69" s="137">
        <f t="shared" si="125"/>
        <v>0</v>
      </c>
      <c r="V69" s="138">
        <f t="shared" si="82"/>
        <v>0</v>
      </c>
      <c r="W69" s="138">
        <f t="shared" si="83"/>
        <v>0</v>
      </c>
      <c r="X69" s="139">
        <f>IF($M$3&gt;=SUM(AD69:$AD$132),0,IF(Y69&gt;=AD69,0,-PMT(AE69/12,(AB69)*12,0,(AD69-Y69))/$H$1))</f>
        <v>0</v>
      </c>
      <c r="Y69" s="138" t="e">
        <f>IF(Y70&gt;AD70,(-FV(AE69,(AB69-AB70),0,(Y70-AD70)))+-FV(AE69/12,(AB69-AB70)*12,SUM($X70:X$132)*$H$1),-FV(AE69/12,(AB69-AB70)*12,SUM(X70:$X$132)*$H$1,AC69))</f>
        <v>#N/A</v>
      </c>
      <c r="Z69" s="138" t="e">
        <f>IF(AND(AD69&gt;0,SUM($AD$8:AD68)=0,Y68&gt;0),Y68,0)</f>
        <v>#N/A</v>
      </c>
      <c r="AA69" s="140" t="b">
        <f>IF(AND(X69&gt;0,SUM($X$8:X68)=0),AB69)</f>
        <v>0</v>
      </c>
      <c r="AB69" s="141">
        <f t="shared" si="9"/>
        <v>0</v>
      </c>
      <c r="AC69" s="141">
        <f>IF(AND($M$3&gt;SUM(AD70:$AD$132),$M$3&lt;SUM(AD69:$AD$132)),$M$3-SUM(AD70:$AD$132),0)</f>
        <v>0</v>
      </c>
      <c r="AD69" s="142">
        <f t="shared" si="10"/>
        <v>0</v>
      </c>
      <c r="AE69" s="143" t="e">
        <f t="shared" si="126"/>
        <v>#N/A</v>
      </c>
      <c r="AF69" s="142">
        <f aca="true" t="shared" si="145" ref="AF69:CQ69">IF(AND(NOT(AF$6=AG$6),$T69=AF$6),$V69,0)</f>
        <v>0</v>
      </c>
      <c r="AG69" s="142">
        <f t="shared" si="145"/>
        <v>0</v>
      </c>
      <c r="AH69" s="142">
        <f t="shared" si="145"/>
        <v>0</v>
      </c>
      <c r="AI69" s="142">
        <f t="shared" si="145"/>
        <v>0</v>
      </c>
      <c r="AJ69" s="142">
        <f t="shared" si="145"/>
        <v>0</v>
      </c>
      <c r="AK69" s="142">
        <f t="shared" si="145"/>
        <v>0</v>
      </c>
      <c r="AL69" s="142">
        <f t="shared" si="145"/>
        <v>0</v>
      </c>
      <c r="AM69" s="142">
        <f t="shared" si="145"/>
        <v>0</v>
      </c>
      <c r="AN69" s="142">
        <f t="shared" si="145"/>
        <v>0</v>
      </c>
      <c r="AO69" s="142">
        <f t="shared" si="145"/>
        <v>0</v>
      </c>
      <c r="AP69" s="142">
        <f t="shared" si="145"/>
        <v>0</v>
      </c>
      <c r="AQ69" s="142">
        <f t="shared" si="145"/>
        <v>0</v>
      </c>
      <c r="AR69" s="142">
        <f t="shared" si="145"/>
        <v>0</v>
      </c>
      <c r="AS69" s="142">
        <f t="shared" si="145"/>
        <v>0</v>
      </c>
      <c r="AT69" s="142">
        <f t="shared" si="145"/>
        <v>0</v>
      </c>
      <c r="AU69" s="142">
        <f t="shared" si="145"/>
        <v>0</v>
      </c>
      <c r="AV69" s="142">
        <f t="shared" si="145"/>
        <v>0</v>
      </c>
      <c r="AW69" s="142">
        <f t="shared" si="145"/>
        <v>0</v>
      </c>
      <c r="AX69" s="142">
        <f t="shared" si="145"/>
        <v>0</v>
      </c>
      <c r="AY69" s="142">
        <f t="shared" si="145"/>
        <v>0</v>
      </c>
      <c r="AZ69" s="142">
        <f t="shared" si="145"/>
        <v>0</v>
      </c>
      <c r="BA69" s="142">
        <f t="shared" si="145"/>
        <v>0</v>
      </c>
      <c r="BB69" s="142">
        <f t="shared" si="145"/>
        <v>0</v>
      </c>
      <c r="BC69" s="142">
        <f t="shared" si="145"/>
        <v>0</v>
      </c>
      <c r="BD69" s="142">
        <f t="shared" si="145"/>
        <v>0</v>
      </c>
      <c r="BE69" s="142">
        <f t="shared" si="145"/>
        <v>0</v>
      </c>
      <c r="BF69" s="142">
        <f t="shared" si="145"/>
        <v>0</v>
      </c>
      <c r="BG69" s="142">
        <f t="shared" si="145"/>
        <v>0</v>
      </c>
      <c r="BH69" s="142">
        <f t="shared" si="145"/>
        <v>0</v>
      </c>
      <c r="BI69" s="142">
        <f t="shared" si="145"/>
        <v>0</v>
      </c>
      <c r="BJ69" s="142">
        <f t="shared" si="145"/>
        <v>0</v>
      </c>
      <c r="BK69" s="142">
        <f t="shared" si="145"/>
        <v>0</v>
      </c>
      <c r="BL69" s="142">
        <f t="shared" si="145"/>
        <v>0</v>
      </c>
      <c r="BM69" s="142">
        <f t="shared" si="145"/>
        <v>0</v>
      </c>
      <c r="BN69" s="142">
        <f t="shared" si="145"/>
        <v>0</v>
      </c>
      <c r="BO69" s="142">
        <f t="shared" si="145"/>
        <v>0</v>
      </c>
      <c r="BP69" s="142">
        <f t="shared" si="145"/>
        <v>0</v>
      </c>
      <c r="BQ69" s="142">
        <f t="shared" si="145"/>
        <v>0</v>
      </c>
      <c r="BR69" s="142">
        <f t="shared" si="145"/>
        <v>0</v>
      </c>
      <c r="BS69" s="142">
        <f t="shared" si="145"/>
        <v>0</v>
      </c>
      <c r="BT69" s="142">
        <f t="shared" si="145"/>
        <v>0</v>
      </c>
      <c r="BU69" s="142">
        <f t="shared" si="145"/>
        <v>0</v>
      </c>
      <c r="BV69" s="142">
        <f t="shared" si="145"/>
        <v>0</v>
      </c>
      <c r="BW69" s="142">
        <f t="shared" si="145"/>
        <v>0</v>
      </c>
      <c r="BX69" s="142">
        <f t="shared" si="145"/>
        <v>0</v>
      </c>
      <c r="BY69" s="142">
        <f t="shared" si="145"/>
        <v>0</v>
      </c>
      <c r="BZ69" s="142">
        <f t="shared" si="145"/>
        <v>0</v>
      </c>
      <c r="CA69" s="142">
        <f t="shared" si="145"/>
        <v>0</v>
      </c>
      <c r="CB69" s="142">
        <f t="shared" si="145"/>
        <v>0</v>
      </c>
      <c r="CC69" s="142">
        <f t="shared" si="145"/>
        <v>0</v>
      </c>
      <c r="CD69" s="142">
        <f t="shared" si="145"/>
        <v>0</v>
      </c>
      <c r="CE69" s="142">
        <f t="shared" si="145"/>
        <v>0</v>
      </c>
      <c r="CF69" s="142">
        <f t="shared" si="145"/>
        <v>0</v>
      </c>
      <c r="CG69" s="142">
        <f t="shared" si="145"/>
        <v>0</v>
      </c>
      <c r="CH69" s="142">
        <f t="shared" si="145"/>
        <v>0</v>
      </c>
      <c r="CI69" s="142">
        <f t="shared" si="145"/>
        <v>0</v>
      </c>
      <c r="CJ69" s="142">
        <f t="shared" si="145"/>
        <v>0</v>
      </c>
      <c r="CK69" s="142">
        <f t="shared" si="145"/>
        <v>0</v>
      </c>
      <c r="CL69" s="142">
        <f t="shared" si="145"/>
        <v>0</v>
      </c>
      <c r="CM69" s="142">
        <f t="shared" si="145"/>
        <v>0</v>
      </c>
      <c r="CN69" s="142">
        <f t="shared" si="145"/>
        <v>0</v>
      </c>
      <c r="CO69" s="142">
        <f t="shared" si="145"/>
        <v>0</v>
      </c>
      <c r="CP69" s="142">
        <f t="shared" si="145"/>
        <v>0</v>
      </c>
      <c r="CQ69" s="142">
        <f t="shared" si="145"/>
        <v>0</v>
      </c>
      <c r="CR69" s="142">
        <f aca="true" t="shared" si="146" ref="CR69:EY69">IF(AND(NOT(CR$6=CS$6),$T69=CR$6),$V69,0)</f>
        <v>0</v>
      </c>
      <c r="CS69" s="142">
        <f t="shared" si="146"/>
        <v>0</v>
      </c>
      <c r="CT69" s="142">
        <f t="shared" si="146"/>
        <v>0</v>
      </c>
      <c r="CU69" s="142">
        <f t="shared" si="146"/>
        <v>0</v>
      </c>
      <c r="CV69" s="142">
        <f t="shared" si="146"/>
        <v>0</v>
      </c>
      <c r="CW69" s="142">
        <f t="shared" si="146"/>
        <v>0</v>
      </c>
      <c r="CX69" s="142">
        <f t="shared" si="146"/>
        <v>0</v>
      </c>
      <c r="CY69" s="142">
        <f t="shared" si="146"/>
        <v>0</v>
      </c>
      <c r="CZ69" s="142">
        <f t="shared" si="146"/>
        <v>0</v>
      </c>
      <c r="DA69" s="142">
        <f t="shared" si="146"/>
        <v>0</v>
      </c>
      <c r="DB69" s="142">
        <f t="shared" si="146"/>
        <v>0</v>
      </c>
      <c r="DC69" s="142">
        <f t="shared" si="146"/>
        <v>0</v>
      </c>
      <c r="DD69" s="142">
        <f t="shared" si="146"/>
        <v>0</v>
      </c>
      <c r="DE69" s="142">
        <f t="shared" si="146"/>
        <v>0</v>
      </c>
      <c r="DF69" s="142">
        <f t="shared" si="146"/>
        <v>0</v>
      </c>
      <c r="DG69" s="142">
        <f t="shared" si="146"/>
        <v>0</v>
      </c>
      <c r="DH69" s="142">
        <f t="shared" si="146"/>
        <v>0</v>
      </c>
      <c r="DI69" s="142">
        <f t="shared" si="146"/>
        <v>0</v>
      </c>
      <c r="DJ69" s="142">
        <f t="shared" si="146"/>
        <v>0</v>
      </c>
      <c r="DK69" s="142">
        <f t="shared" si="146"/>
        <v>0</v>
      </c>
      <c r="DL69" s="142">
        <f t="shared" si="146"/>
        <v>0</v>
      </c>
      <c r="DM69" s="142">
        <f t="shared" si="146"/>
        <v>0</v>
      </c>
      <c r="DN69" s="142">
        <f t="shared" si="146"/>
        <v>0</v>
      </c>
      <c r="DO69" s="142">
        <f t="shared" si="146"/>
        <v>0</v>
      </c>
      <c r="DP69" s="142">
        <f t="shared" si="146"/>
        <v>0</v>
      </c>
      <c r="DQ69" s="142">
        <f t="shared" si="146"/>
        <v>0</v>
      </c>
      <c r="DR69" s="142">
        <f t="shared" si="146"/>
        <v>0</v>
      </c>
      <c r="DS69" s="142">
        <f t="shared" si="146"/>
        <v>0</v>
      </c>
      <c r="DT69" s="142">
        <f t="shared" si="146"/>
        <v>0</v>
      </c>
      <c r="DU69" s="142">
        <f t="shared" si="146"/>
        <v>0</v>
      </c>
      <c r="DV69" s="142">
        <f t="shared" si="146"/>
        <v>0</v>
      </c>
      <c r="DW69" s="142">
        <f t="shared" si="146"/>
        <v>0</v>
      </c>
      <c r="DX69" s="142">
        <f t="shared" si="146"/>
        <v>0</v>
      </c>
      <c r="DY69" s="142">
        <f t="shared" si="146"/>
        <v>0</v>
      </c>
      <c r="DZ69" s="142">
        <f t="shared" si="146"/>
        <v>0</v>
      </c>
      <c r="EA69" s="142">
        <f t="shared" si="146"/>
        <v>0</v>
      </c>
      <c r="EB69" s="142">
        <f t="shared" si="146"/>
        <v>0</v>
      </c>
      <c r="EC69" s="142">
        <f t="shared" si="146"/>
        <v>0</v>
      </c>
      <c r="ED69" s="142">
        <f t="shared" si="146"/>
        <v>0</v>
      </c>
      <c r="EE69" s="142">
        <f t="shared" si="146"/>
        <v>0</v>
      </c>
      <c r="EF69" s="142">
        <f t="shared" si="146"/>
        <v>0</v>
      </c>
      <c r="EG69" s="142">
        <f t="shared" si="146"/>
        <v>0</v>
      </c>
      <c r="EH69" s="142">
        <f t="shared" si="146"/>
        <v>0</v>
      </c>
      <c r="EI69" s="142">
        <f t="shared" si="146"/>
        <v>0</v>
      </c>
      <c r="EJ69" s="142">
        <f t="shared" si="146"/>
        <v>0</v>
      </c>
      <c r="EK69" s="142">
        <f t="shared" si="146"/>
        <v>0</v>
      </c>
      <c r="EL69" s="142">
        <f t="shared" si="146"/>
        <v>0</v>
      </c>
      <c r="EM69" s="142">
        <f t="shared" si="146"/>
        <v>0</v>
      </c>
      <c r="EN69" s="142">
        <f t="shared" si="146"/>
        <v>0</v>
      </c>
      <c r="EO69" s="142">
        <f t="shared" si="146"/>
        <v>0</v>
      </c>
      <c r="EP69" s="142">
        <f t="shared" si="146"/>
        <v>0</v>
      </c>
      <c r="EQ69" s="142">
        <f t="shared" si="146"/>
        <v>0</v>
      </c>
      <c r="ER69" s="142">
        <f t="shared" si="146"/>
        <v>0</v>
      </c>
      <c r="ES69" s="142">
        <f t="shared" si="146"/>
        <v>0</v>
      </c>
      <c r="ET69" s="142">
        <f t="shared" si="146"/>
        <v>0</v>
      </c>
      <c r="EU69" s="142">
        <f t="shared" si="146"/>
        <v>0</v>
      </c>
      <c r="EV69" s="142">
        <f t="shared" si="146"/>
        <v>0</v>
      </c>
      <c r="EW69" s="142">
        <f t="shared" si="146"/>
        <v>0</v>
      </c>
      <c r="EX69" s="142">
        <f t="shared" si="146"/>
        <v>0</v>
      </c>
      <c r="EY69" s="142">
        <f t="shared" si="146"/>
        <v>0</v>
      </c>
      <c r="EZ69" s="144">
        <f t="shared" si="86"/>
        <v>0</v>
      </c>
      <c r="FA69" s="141">
        <f>IF(AND($M$3&gt;SUM(Q70:$Q$132),$G$3&lt;SUM(Q69:$Q$132)),$G$3-SUM(Q70:$Q$132),0)</f>
        <v>0</v>
      </c>
      <c r="FB69" s="120">
        <v>64</v>
      </c>
      <c r="FC69" s="145">
        <f>CO6</f>
        <v>0</v>
      </c>
      <c r="FD69" s="145">
        <f>CO133</f>
        <v>0</v>
      </c>
      <c r="FE69" s="141" t="str">
        <f t="shared" si="15"/>
        <v>x</v>
      </c>
    </row>
    <row r="70" spans="1:161" s="141" customFormat="1" ht="24.75" customHeight="1">
      <c r="A70" s="121"/>
      <c r="B70" s="121"/>
      <c r="C70" s="122"/>
      <c r="D70" s="123"/>
      <c r="E70" s="123"/>
      <c r="F70" s="124"/>
      <c r="G70" s="125">
        <f t="shared" si="2"/>
      </c>
      <c r="H70" s="126"/>
      <c r="I70" s="127">
        <f t="shared" si="23"/>
      </c>
      <c r="J70" s="128"/>
      <c r="K70" s="129"/>
      <c r="L70" s="130">
        <f t="shared" si="20"/>
      </c>
      <c r="M70" s="131"/>
      <c r="N70" s="130">
        <f t="shared" si="3"/>
      </c>
      <c r="O70" s="132"/>
      <c r="P70" s="133"/>
      <c r="Q70" s="134">
        <f t="shared" si="4"/>
      </c>
      <c r="R70" s="135">
        <f>IF(AND(E70=1,C70&gt;0),(D70-($B$4-C70)),IF(AND(E70&gt;0,E70=2),(D70-($B$4-C70))*'A - Condition &amp; Criticality'!$E$6,IF(AND(E70&gt;0,E70=3),(D70-($B$4-C70))*'A - Condition &amp; Criticality'!$E$7,IF(AND(E70&gt;0,E70=4),(D70-($B$4-C70))*'A - Condition &amp; Criticality'!$E$8,IF(AND(E70&gt;0,E70=5),(D70-($B$4-C70))*'A - Condition &amp; Criticality'!$E$9,IF(AND(E70&gt;0,E70=6),(D70-($B$4-C70))*'A - Condition &amp; Criticality'!$E$10,IF(AND(E70&gt;0,E70=7),(D70-($B$4-C70))*'A - Condition &amp; Criticality'!$E$11,0)))))))</f>
        <v>0</v>
      </c>
      <c r="S70" s="135">
        <f>IF(AND(E70&gt;0,E70=8),(D70-($B$4-C70))*'A - Condition &amp; Criticality'!$E$12,IF(AND(E70&gt;0,E70=9),(D70-($B$4-C70))*'A - Condition &amp; Criticality'!$E$13,IF(E70=10,0,0)))</f>
        <v>0</v>
      </c>
      <c r="T70" s="136">
        <f t="shared" si="80"/>
      </c>
      <c r="U70" s="137">
        <f t="shared" si="125"/>
        <v>0</v>
      </c>
      <c r="V70" s="138">
        <f t="shared" si="82"/>
        <v>0</v>
      </c>
      <c r="W70" s="138">
        <f t="shared" si="83"/>
        <v>0</v>
      </c>
      <c r="X70" s="139">
        <f>IF($M$3&gt;=SUM(AD70:$AD$132),0,IF(Y70&gt;=AD70,0,-PMT(AE70/12,(AB70)*12,0,(AD70-Y70))/$H$1))</f>
        <v>0</v>
      </c>
      <c r="Y70" s="138" t="e">
        <f>IF(Y71&gt;AD71,(-FV(AE70,(AB70-AB71),0,(Y71-AD71)))+-FV(AE70/12,(AB70-AB71)*12,SUM($X71:X$132)*$H$1),-FV(AE70/12,(AB70-AB71)*12,SUM(X71:$X$132)*$H$1,AC70))</f>
        <v>#N/A</v>
      </c>
      <c r="Z70" s="138" t="e">
        <f>IF(AND(AD70&gt;0,SUM($AD$8:AD69)=0,Y69&gt;0),Y69,0)</f>
        <v>#N/A</v>
      </c>
      <c r="AA70" s="140" t="b">
        <f>IF(AND(X70&gt;0,SUM($X$8:X69)=0),AB70)</f>
        <v>0</v>
      </c>
      <c r="AB70" s="141">
        <f t="shared" si="9"/>
        <v>0</v>
      </c>
      <c r="AC70" s="141">
        <f>IF(AND($M$3&gt;SUM(AD71:$AD$132),$M$3&lt;SUM(AD70:$AD$132)),$M$3-SUM(AD71:$AD$132),0)</f>
        <v>0</v>
      </c>
      <c r="AD70" s="142">
        <f t="shared" si="10"/>
        <v>0</v>
      </c>
      <c r="AE70" s="143" t="e">
        <f t="shared" si="126"/>
        <v>#N/A</v>
      </c>
      <c r="AF70" s="142">
        <f aca="true" t="shared" si="147" ref="AF70:CQ70">IF(AND(NOT(AF$6=AG$6),$T70=AF$6),$V70,0)</f>
        <v>0</v>
      </c>
      <c r="AG70" s="142">
        <f t="shared" si="147"/>
        <v>0</v>
      </c>
      <c r="AH70" s="142">
        <f t="shared" si="147"/>
        <v>0</v>
      </c>
      <c r="AI70" s="142">
        <f t="shared" si="147"/>
        <v>0</v>
      </c>
      <c r="AJ70" s="142">
        <f t="shared" si="147"/>
        <v>0</v>
      </c>
      <c r="AK70" s="142">
        <f t="shared" si="147"/>
        <v>0</v>
      </c>
      <c r="AL70" s="142">
        <f t="shared" si="147"/>
        <v>0</v>
      </c>
      <c r="AM70" s="142">
        <f t="shared" si="147"/>
        <v>0</v>
      </c>
      <c r="AN70" s="142">
        <f t="shared" si="147"/>
        <v>0</v>
      </c>
      <c r="AO70" s="142">
        <f t="shared" si="147"/>
        <v>0</v>
      </c>
      <c r="AP70" s="142">
        <f t="shared" si="147"/>
        <v>0</v>
      </c>
      <c r="AQ70" s="142">
        <f t="shared" si="147"/>
        <v>0</v>
      </c>
      <c r="AR70" s="142">
        <f t="shared" si="147"/>
        <v>0</v>
      </c>
      <c r="AS70" s="142">
        <f t="shared" si="147"/>
        <v>0</v>
      </c>
      <c r="AT70" s="142">
        <f t="shared" si="147"/>
        <v>0</v>
      </c>
      <c r="AU70" s="142">
        <f t="shared" si="147"/>
        <v>0</v>
      </c>
      <c r="AV70" s="142">
        <f t="shared" si="147"/>
        <v>0</v>
      </c>
      <c r="AW70" s="142">
        <f t="shared" si="147"/>
        <v>0</v>
      </c>
      <c r="AX70" s="142">
        <f t="shared" si="147"/>
        <v>0</v>
      </c>
      <c r="AY70" s="142">
        <f t="shared" si="147"/>
        <v>0</v>
      </c>
      <c r="AZ70" s="142">
        <f t="shared" si="147"/>
        <v>0</v>
      </c>
      <c r="BA70" s="142">
        <f t="shared" si="147"/>
        <v>0</v>
      </c>
      <c r="BB70" s="142">
        <f t="shared" si="147"/>
        <v>0</v>
      </c>
      <c r="BC70" s="142">
        <f t="shared" si="147"/>
        <v>0</v>
      </c>
      <c r="BD70" s="142">
        <f t="shared" si="147"/>
        <v>0</v>
      </c>
      <c r="BE70" s="142">
        <f t="shared" si="147"/>
        <v>0</v>
      </c>
      <c r="BF70" s="142">
        <f t="shared" si="147"/>
        <v>0</v>
      </c>
      <c r="BG70" s="142">
        <f t="shared" si="147"/>
        <v>0</v>
      </c>
      <c r="BH70" s="142">
        <f t="shared" si="147"/>
        <v>0</v>
      </c>
      <c r="BI70" s="142">
        <f t="shared" si="147"/>
        <v>0</v>
      </c>
      <c r="BJ70" s="142">
        <f t="shared" si="147"/>
        <v>0</v>
      </c>
      <c r="BK70" s="142">
        <f t="shared" si="147"/>
        <v>0</v>
      </c>
      <c r="BL70" s="142">
        <f t="shared" si="147"/>
        <v>0</v>
      </c>
      <c r="BM70" s="142">
        <f t="shared" si="147"/>
        <v>0</v>
      </c>
      <c r="BN70" s="142">
        <f t="shared" si="147"/>
        <v>0</v>
      </c>
      <c r="BO70" s="142">
        <f t="shared" si="147"/>
        <v>0</v>
      </c>
      <c r="BP70" s="142">
        <f t="shared" si="147"/>
        <v>0</v>
      </c>
      <c r="BQ70" s="142">
        <f t="shared" si="147"/>
        <v>0</v>
      </c>
      <c r="BR70" s="142">
        <f t="shared" si="147"/>
        <v>0</v>
      </c>
      <c r="BS70" s="142">
        <f t="shared" si="147"/>
        <v>0</v>
      </c>
      <c r="BT70" s="142">
        <f t="shared" si="147"/>
        <v>0</v>
      </c>
      <c r="BU70" s="142">
        <f t="shared" si="147"/>
        <v>0</v>
      </c>
      <c r="BV70" s="142">
        <f t="shared" si="147"/>
        <v>0</v>
      </c>
      <c r="BW70" s="142">
        <f t="shared" si="147"/>
        <v>0</v>
      </c>
      <c r="BX70" s="142">
        <f t="shared" si="147"/>
        <v>0</v>
      </c>
      <c r="BY70" s="142">
        <f t="shared" si="147"/>
        <v>0</v>
      </c>
      <c r="BZ70" s="142">
        <f t="shared" si="147"/>
        <v>0</v>
      </c>
      <c r="CA70" s="142">
        <f t="shared" si="147"/>
        <v>0</v>
      </c>
      <c r="CB70" s="142">
        <f t="shared" si="147"/>
        <v>0</v>
      </c>
      <c r="CC70" s="142">
        <f t="shared" si="147"/>
        <v>0</v>
      </c>
      <c r="CD70" s="142">
        <f t="shared" si="147"/>
        <v>0</v>
      </c>
      <c r="CE70" s="142">
        <f t="shared" si="147"/>
        <v>0</v>
      </c>
      <c r="CF70" s="142">
        <f t="shared" si="147"/>
        <v>0</v>
      </c>
      <c r="CG70" s="142">
        <f t="shared" si="147"/>
        <v>0</v>
      </c>
      <c r="CH70" s="142">
        <f t="shared" si="147"/>
        <v>0</v>
      </c>
      <c r="CI70" s="142">
        <f t="shared" si="147"/>
        <v>0</v>
      </c>
      <c r="CJ70" s="142">
        <f t="shared" si="147"/>
        <v>0</v>
      </c>
      <c r="CK70" s="142">
        <f t="shared" si="147"/>
        <v>0</v>
      </c>
      <c r="CL70" s="142">
        <f t="shared" si="147"/>
        <v>0</v>
      </c>
      <c r="CM70" s="142">
        <f t="shared" si="147"/>
        <v>0</v>
      </c>
      <c r="CN70" s="142">
        <f t="shared" si="147"/>
        <v>0</v>
      </c>
      <c r="CO70" s="142">
        <f t="shared" si="147"/>
        <v>0</v>
      </c>
      <c r="CP70" s="142">
        <f t="shared" si="147"/>
        <v>0</v>
      </c>
      <c r="CQ70" s="142">
        <f t="shared" si="147"/>
        <v>0</v>
      </c>
      <c r="CR70" s="142">
        <f aca="true" t="shared" si="148" ref="CR70:EY70">IF(AND(NOT(CR$6=CS$6),$T70=CR$6),$V70,0)</f>
        <v>0</v>
      </c>
      <c r="CS70" s="142">
        <f t="shared" si="148"/>
        <v>0</v>
      </c>
      <c r="CT70" s="142">
        <f t="shared" si="148"/>
        <v>0</v>
      </c>
      <c r="CU70" s="142">
        <f t="shared" si="148"/>
        <v>0</v>
      </c>
      <c r="CV70" s="142">
        <f t="shared" si="148"/>
        <v>0</v>
      </c>
      <c r="CW70" s="142">
        <f t="shared" si="148"/>
        <v>0</v>
      </c>
      <c r="CX70" s="142">
        <f t="shared" si="148"/>
        <v>0</v>
      </c>
      <c r="CY70" s="142">
        <f t="shared" si="148"/>
        <v>0</v>
      </c>
      <c r="CZ70" s="142">
        <f t="shared" si="148"/>
        <v>0</v>
      </c>
      <c r="DA70" s="142">
        <f t="shared" si="148"/>
        <v>0</v>
      </c>
      <c r="DB70" s="142">
        <f t="shared" si="148"/>
        <v>0</v>
      </c>
      <c r="DC70" s="142">
        <f t="shared" si="148"/>
        <v>0</v>
      </c>
      <c r="DD70" s="142">
        <f t="shared" si="148"/>
        <v>0</v>
      </c>
      <c r="DE70" s="142">
        <f t="shared" si="148"/>
        <v>0</v>
      </c>
      <c r="DF70" s="142">
        <f t="shared" si="148"/>
        <v>0</v>
      </c>
      <c r="DG70" s="142">
        <f t="shared" si="148"/>
        <v>0</v>
      </c>
      <c r="DH70" s="142">
        <f t="shared" si="148"/>
        <v>0</v>
      </c>
      <c r="DI70" s="142">
        <f t="shared" si="148"/>
        <v>0</v>
      </c>
      <c r="DJ70" s="142">
        <f t="shared" si="148"/>
        <v>0</v>
      </c>
      <c r="DK70" s="142">
        <f t="shared" si="148"/>
        <v>0</v>
      </c>
      <c r="DL70" s="142">
        <f t="shared" si="148"/>
        <v>0</v>
      </c>
      <c r="DM70" s="142">
        <f t="shared" si="148"/>
        <v>0</v>
      </c>
      <c r="DN70" s="142">
        <f t="shared" si="148"/>
        <v>0</v>
      </c>
      <c r="DO70" s="142">
        <f t="shared" si="148"/>
        <v>0</v>
      </c>
      <c r="DP70" s="142">
        <f t="shared" si="148"/>
        <v>0</v>
      </c>
      <c r="DQ70" s="142">
        <f t="shared" si="148"/>
        <v>0</v>
      </c>
      <c r="DR70" s="142">
        <f t="shared" si="148"/>
        <v>0</v>
      </c>
      <c r="DS70" s="142">
        <f t="shared" si="148"/>
        <v>0</v>
      </c>
      <c r="DT70" s="142">
        <f t="shared" si="148"/>
        <v>0</v>
      </c>
      <c r="DU70" s="142">
        <f t="shared" si="148"/>
        <v>0</v>
      </c>
      <c r="DV70" s="142">
        <f t="shared" si="148"/>
        <v>0</v>
      </c>
      <c r="DW70" s="142">
        <f t="shared" si="148"/>
        <v>0</v>
      </c>
      <c r="DX70" s="142">
        <f t="shared" si="148"/>
        <v>0</v>
      </c>
      <c r="DY70" s="142">
        <f t="shared" si="148"/>
        <v>0</v>
      </c>
      <c r="DZ70" s="142">
        <f t="shared" si="148"/>
        <v>0</v>
      </c>
      <c r="EA70" s="142">
        <f t="shared" si="148"/>
        <v>0</v>
      </c>
      <c r="EB70" s="142">
        <f t="shared" si="148"/>
        <v>0</v>
      </c>
      <c r="EC70" s="142">
        <f t="shared" si="148"/>
        <v>0</v>
      </c>
      <c r="ED70" s="142">
        <f t="shared" si="148"/>
        <v>0</v>
      </c>
      <c r="EE70" s="142">
        <f t="shared" si="148"/>
        <v>0</v>
      </c>
      <c r="EF70" s="142">
        <f t="shared" si="148"/>
        <v>0</v>
      </c>
      <c r="EG70" s="142">
        <f t="shared" si="148"/>
        <v>0</v>
      </c>
      <c r="EH70" s="142">
        <f t="shared" si="148"/>
        <v>0</v>
      </c>
      <c r="EI70" s="142">
        <f t="shared" si="148"/>
        <v>0</v>
      </c>
      <c r="EJ70" s="142">
        <f t="shared" si="148"/>
        <v>0</v>
      </c>
      <c r="EK70" s="142">
        <f t="shared" si="148"/>
        <v>0</v>
      </c>
      <c r="EL70" s="142">
        <f t="shared" si="148"/>
        <v>0</v>
      </c>
      <c r="EM70" s="142">
        <f t="shared" si="148"/>
        <v>0</v>
      </c>
      <c r="EN70" s="142">
        <f t="shared" si="148"/>
        <v>0</v>
      </c>
      <c r="EO70" s="142">
        <f t="shared" si="148"/>
        <v>0</v>
      </c>
      <c r="EP70" s="142">
        <f t="shared" si="148"/>
        <v>0</v>
      </c>
      <c r="EQ70" s="142">
        <f t="shared" si="148"/>
        <v>0</v>
      </c>
      <c r="ER70" s="142">
        <f t="shared" si="148"/>
        <v>0</v>
      </c>
      <c r="ES70" s="142">
        <f t="shared" si="148"/>
        <v>0</v>
      </c>
      <c r="ET70" s="142">
        <f t="shared" si="148"/>
        <v>0</v>
      </c>
      <c r="EU70" s="142">
        <f t="shared" si="148"/>
        <v>0</v>
      </c>
      <c r="EV70" s="142">
        <f t="shared" si="148"/>
        <v>0</v>
      </c>
      <c r="EW70" s="142">
        <f t="shared" si="148"/>
        <v>0</v>
      </c>
      <c r="EX70" s="142">
        <f t="shared" si="148"/>
        <v>0</v>
      </c>
      <c r="EY70" s="142">
        <f t="shared" si="148"/>
        <v>0</v>
      </c>
      <c r="EZ70" s="144">
        <f t="shared" si="86"/>
        <v>0</v>
      </c>
      <c r="FA70" s="141">
        <f>IF(AND($M$3&gt;SUM(Q71:$Q$132),$G$3&lt;SUM(Q70:$Q$132)),$G$3-SUM(Q71:$Q$132),0)</f>
        <v>0</v>
      </c>
      <c r="FB70" s="120">
        <v>63</v>
      </c>
      <c r="FC70" s="145">
        <f>CP6</f>
        <v>0</v>
      </c>
      <c r="FD70" s="145">
        <f>CP133</f>
        <v>0</v>
      </c>
      <c r="FE70" s="141" t="str">
        <f t="shared" si="15"/>
        <v>x</v>
      </c>
    </row>
    <row r="71" spans="1:161" s="141" customFormat="1" ht="24.75" customHeight="1">
      <c r="A71" s="121"/>
      <c r="B71" s="121"/>
      <c r="C71" s="122"/>
      <c r="D71" s="123"/>
      <c r="E71" s="123"/>
      <c r="F71" s="124"/>
      <c r="G71" s="125">
        <f t="shared" si="2"/>
      </c>
      <c r="H71" s="126"/>
      <c r="I71" s="127">
        <f t="shared" si="23"/>
      </c>
      <c r="J71" s="128"/>
      <c r="K71" s="129"/>
      <c r="L71" s="130">
        <f t="shared" si="20"/>
      </c>
      <c r="M71" s="131"/>
      <c r="N71" s="130">
        <f t="shared" si="3"/>
      </c>
      <c r="O71" s="132"/>
      <c r="P71" s="133"/>
      <c r="Q71" s="134">
        <f t="shared" si="4"/>
      </c>
      <c r="R71" s="135">
        <f>IF(AND(E71=1,C71&gt;0),(D71-($B$4-C71)),IF(AND(E71&gt;0,E71=2),(D71-($B$4-C71))*'A - Condition &amp; Criticality'!$E$6,IF(AND(E71&gt;0,E71=3),(D71-($B$4-C71))*'A - Condition &amp; Criticality'!$E$7,IF(AND(E71&gt;0,E71=4),(D71-($B$4-C71))*'A - Condition &amp; Criticality'!$E$8,IF(AND(E71&gt;0,E71=5),(D71-($B$4-C71))*'A - Condition &amp; Criticality'!$E$9,IF(AND(E71&gt;0,E71=6),(D71-($B$4-C71))*'A - Condition &amp; Criticality'!$E$10,IF(AND(E71&gt;0,E71=7),(D71-($B$4-C71))*'A - Condition &amp; Criticality'!$E$11,0)))))))</f>
        <v>0</v>
      </c>
      <c r="S71" s="135">
        <f>IF(AND(E71&gt;0,E71=8),(D71-($B$4-C71))*'A - Condition &amp; Criticality'!$E$12,IF(AND(E71&gt;0,E71=9),(D71-($B$4-C71))*'A - Condition &amp; Criticality'!$E$13,IF(E71=10,0,0)))</f>
        <v>0</v>
      </c>
      <c r="T71" s="136">
        <f t="shared" si="80"/>
      </c>
      <c r="U71" s="137">
        <f t="shared" si="125"/>
        <v>0</v>
      </c>
      <c r="V71" s="138">
        <f t="shared" si="82"/>
        <v>0</v>
      </c>
      <c r="W71" s="138">
        <f t="shared" si="83"/>
        <v>0</v>
      </c>
      <c r="X71" s="139">
        <f>IF($M$3&gt;=SUM(AD71:$AD$132),0,IF(Y71&gt;=AD71,0,-PMT(AE71/12,(AB71)*12,0,(AD71-Y71))/$H$1))</f>
        <v>0</v>
      </c>
      <c r="Y71" s="138" t="e">
        <f>IF(Y72&gt;AD72,(-FV(AE71,(AB71-AB72),0,(Y72-AD72)))+-FV(AE71/12,(AB71-AB72)*12,SUM($X72:X$132)*$H$1),-FV(AE71/12,(AB71-AB72)*12,SUM(X72:$X$132)*$H$1,AC71))</f>
        <v>#N/A</v>
      </c>
      <c r="Z71" s="138" t="e">
        <f>IF(AND(AD71&gt;0,SUM($AD$8:AD70)=0,Y70&gt;0),Y70,0)</f>
        <v>#N/A</v>
      </c>
      <c r="AA71" s="140" t="b">
        <f>IF(AND(X71&gt;0,SUM($X$8:X70)=0),AB71)</f>
        <v>0</v>
      </c>
      <c r="AB71" s="141">
        <f t="shared" si="9"/>
        <v>0</v>
      </c>
      <c r="AC71" s="141">
        <f>IF(AND($M$3&gt;SUM(AD72:$AD$132),$M$3&lt;SUM(AD71:$AD$132)),$M$3-SUM(AD72:$AD$132),0)</f>
        <v>0</v>
      </c>
      <c r="AD71" s="142">
        <f t="shared" si="10"/>
        <v>0</v>
      </c>
      <c r="AE71" s="143" t="e">
        <f t="shared" si="126"/>
        <v>#N/A</v>
      </c>
      <c r="AF71" s="142">
        <f aca="true" t="shared" si="149" ref="AF71:CQ71">IF(AND(NOT(AF$6=AG$6),$T71=AF$6),$V71,0)</f>
        <v>0</v>
      </c>
      <c r="AG71" s="142">
        <f t="shared" si="149"/>
        <v>0</v>
      </c>
      <c r="AH71" s="142">
        <f t="shared" si="149"/>
        <v>0</v>
      </c>
      <c r="AI71" s="142">
        <f t="shared" si="149"/>
        <v>0</v>
      </c>
      <c r="AJ71" s="142">
        <f t="shared" si="149"/>
        <v>0</v>
      </c>
      <c r="AK71" s="142">
        <f t="shared" si="149"/>
        <v>0</v>
      </c>
      <c r="AL71" s="142">
        <f t="shared" si="149"/>
        <v>0</v>
      </c>
      <c r="AM71" s="142">
        <f t="shared" si="149"/>
        <v>0</v>
      </c>
      <c r="AN71" s="142">
        <f t="shared" si="149"/>
        <v>0</v>
      </c>
      <c r="AO71" s="142">
        <f t="shared" si="149"/>
        <v>0</v>
      </c>
      <c r="AP71" s="142">
        <f t="shared" si="149"/>
        <v>0</v>
      </c>
      <c r="AQ71" s="142">
        <f t="shared" si="149"/>
        <v>0</v>
      </c>
      <c r="AR71" s="142">
        <f t="shared" si="149"/>
        <v>0</v>
      </c>
      <c r="AS71" s="142">
        <f t="shared" si="149"/>
        <v>0</v>
      </c>
      <c r="AT71" s="142">
        <f t="shared" si="149"/>
        <v>0</v>
      </c>
      <c r="AU71" s="142">
        <f t="shared" si="149"/>
        <v>0</v>
      </c>
      <c r="AV71" s="142">
        <f t="shared" si="149"/>
        <v>0</v>
      </c>
      <c r="AW71" s="142">
        <f t="shared" si="149"/>
        <v>0</v>
      </c>
      <c r="AX71" s="142">
        <f t="shared" si="149"/>
        <v>0</v>
      </c>
      <c r="AY71" s="142">
        <f t="shared" si="149"/>
        <v>0</v>
      </c>
      <c r="AZ71" s="142">
        <f t="shared" si="149"/>
        <v>0</v>
      </c>
      <c r="BA71" s="142">
        <f t="shared" si="149"/>
        <v>0</v>
      </c>
      <c r="BB71" s="142">
        <f t="shared" si="149"/>
        <v>0</v>
      </c>
      <c r="BC71" s="142">
        <f t="shared" si="149"/>
        <v>0</v>
      </c>
      <c r="BD71" s="142">
        <f t="shared" si="149"/>
        <v>0</v>
      </c>
      <c r="BE71" s="142">
        <f t="shared" si="149"/>
        <v>0</v>
      </c>
      <c r="BF71" s="142">
        <f t="shared" si="149"/>
        <v>0</v>
      </c>
      <c r="BG71" s="142">
        <f t="shared" si="149"/>
        <v>0</v>
      </c>
      <c r="BH71" s="142">
        <f t="shared" si="149"/>
        <v>0</v>
      </c>
      <c r="BI71" s="142">
        <f t="shared" si="149"/>
        <v>0</v>
      </c>
      <c r="BJ71" s="142">
        <f t="shared" si="149"/>
        <v>0</v>
      </c>
      <c r="BK71" s="142">
        <f t="shared" si="149"/>
        <v>0</v>
      </c>
      <c r="BL71" s="142">
        <f t="shared" si="149"/>
        <v>0</v>
      </c>
      <c r="BM71" s="142">
        <f t="shared" si="149"/>
        <v>0</v>
      </c>
      <c r="BN71" s="142">
        <f t="shared" si="149"/>
        <v>0</v>
      </c>
      <c r="BO71" s="142">
        <f t="shared" si="149"/>
        <v>0</v>
      </c>
      <c r="BP71" s="142">
        <f t="shared" si="149"/>
        <v>0</v>
      </c>
      <c r="BQ71" s="142">
        <f t="shared" si="149"/>
        <v>0</v>
      </c>
      <c r="BR71" s="142">
        <f t="shared" si="149"/>
        <v>0</v>
      </c>
      <c r="BS71" s="142">
        <f t="shared" si="149"/>
        <v>0</v>
      </c>
      <c r="BT71" s="142">
        <f t="shared" si="149"/>
        <v>0</v>
      </c>
      <c r="BU71" s="142">
        <f t="shared" si="149"/>
        <v>0</v>
      </c>
      <c r="BV71" s="142">
        <f t="shared" si="149"/>
        <v>0</v>
      </c>
      <c r="BW71" s="142">
        <f t="shared" si="149"/>
        <v>0</v>
      </c>
      <c r="BX71" s="142">
        <f t="shared" si="149"/>
        <v>0</v>
      </c>
      <c r="BY71" s="142">
        <f t="shared" si="149"/>
        <v>0</v>
      </c>
      <c r="BZ71" s="142">
        <f t="shared" si="149"/>
        <v>0</v>
      </c>
      <c r="CA71" s="142">
        <f t="shared" si="149"/>
        <v>0</v>
      </c>
      <c r="CB71" s="142">
        <f t="shared" si="149"/>
        <v>0</v>
      </c>
      <c r="CC71" s="142">
        <f t="shared" si="149"/>
        <v>0</v>
      </c>
      <c r="CD71" s="142">
        <f t="shared" si="149"/>
        <v>0</v>
      </c>
      <c r="CE71" s="142">
        <f t="shared" si="149"/>
        <v>0</v>
      </c>
      <c r="CF71" s="142">
        <f t="shared" si="149"/>
        <v>0</v>
      </c>
      <c r="CG71" s="142">
        <f t="shared" si="149"/>
        <v>0</v>
      </c>
      <c r="CH71" s="142">
        <f t="shared" si="149"/>
        <v>0</v>
      </c>
      <c r="CI71" s="142">
        <f t="shared" si="149"/>
        <v>0</v>
      </c>
      <c r="CJ71" s="142">
        <f t="shared" si="149"/>
        <v>0</v>
      </c>
      <c r="CK71" s="142">
        <f t="shared" si="149"/>
        <v>0</v>
      </c>
      <c r="CL71" s="142">
        <f t="shared" si="149"/>
        <v>0</v>
      </c>
      <c r="CM71" s="142">
        <f t="shared" si="149"/>
        <v>0</v>
      </c>
      <c r="CN71" s="142">
        <f t="shared" si="149"/>
        <v>0</v>
      </c>
      <c r="CO71" s="142">
        <f t="shared" si="149"/>
        <v>0</v>
      </c>
      <c r="CP71" s="142">
        <f t="shared" si="149"/>
        <v>0</v>
      </c>
      <c r="CQ71" s="142">
        <f t="shared" si="149"/>
        <v>0</v>
      </c>
      <c r="CR71" s="142">
        <f aca="true" t="shared" si="150" ref="CR71:EY71">IF(AND(NOT(CR$6=CS$6),$T71=CR$6),$V71,0)</f>
        <v>0</v>
      </c>
      <c r="CS71" s="142">
        <f t="shared" si="150"/>
        <v>0</v>
      </c>
      <c r="CT71" s="142">
        <f t="shared" si="150"/>
        <v>0</v>
      </c>
      <c r="CU71" s="142">
        <f t="shared" si="150"/>
        <v>0</v>
      </c>
      <c r="CV71" s="142">
        <f t="shared" si="150"/>
        <v>0</v>
      </c>
      <c r="CW71" s="142">
        <f t="shared" si="150"/>
        <v>0</v>
      </c>
      <c r="CX71" s="142">
        <f t="shared" si="150"/>
        <v>0</v>
      </c>
      <c r="CY71" s="142">
        <f t="shared" si="150"/>
        <v>0</v>
      </c>
      <c r="CZ71" s="142">
        <f t="shared" si="150"/>
        <v>0</v>
      </c>
      <c r="DA71" s="142">
        <f t="shared" si="150"/>
        <v>0</v>
      </c>
      <c r="DB71" s="142">
        <f t="shared" si="150"/>
        <v>0</v>
      </c>
      <c r="DC71" s="142">
        <f t="shared" si="150"/>
        <v>0</v>
      </c>
      <c r="DD71" s="142">
        <f t="shared" si="150"/>
        <v>0</v>
      </c>
      <c r="DE71" s="142">
        <f t="shared" si="150"/>
        <v>0</v>
      </c>
      <c r="DF71" s="142">
        <f t="shared" si="150"/>
        <v>0</v>
      </c>
      <c r="DG71" s="142">
        <f t="shared" si="150"/>
        <v>0</v>
      </c>
      <c r="DH71" s="142">
        <f t="shared" si="150"/>
        <v>0</v>
      </c>
      <c r="DI71" s="142">
        <f t="shared" si="150"/>
        <v>0</v>
      </c>
      <c r="DJ71" s="142">
        <f t="shared" si="150"/>
        <v>0</v>
      </c>
      <c r="DK71" s="142">
        <f t="shared" si="150"/>
        <v>0</v>
      </c>
      <c r="DL71" s="142">
        <f t="shared" si="150"/>
        <v>0</v>
      </c>
      <c r="DM71" s="142">
        <f t="shared" si="150"/>
        <v>0</v>
      </c>
      <c r="DN71" s="142">
        <f t="shared" si="150"/>
        <v>0</v>
      </c>
      <c r="DO71" s="142">
        <f t="shared" si="150"/>
        <v>0</v>
      </c>
      <c r="DP71" s="142">
        <f t="shared" si="150"/>
        <v>0</v>
      </c>
      <c r="DQ71" s="142">
        <f t="shared" si="150"/>
        <v>0</v>
      </c>
      <c r="DR71" s="142">
        <f t="shared" si="150"/>
        <v>0</v>
      </c>
      <c r="DS71" s="142">
        <f t="shared" si="150"/>
        <v>0</v>
      </c>
      <c r="DT71" s="142">
        <f t="shared" si="150"/>
        <v>0</v>
      </c>
      <c r="DU71" s="142">
        <f t="shared" si="150"/>
        <v>0</v>
      </c>
      <c r="DV71" s="142">
        <f t="shared" si="150"/>
        <v>0</v>
      </c>
      <c r="DW71" s="142">
        <f t="shared" si="150"/>
        <v>0</v>
      </c>
      <c r="DX71" s="142">
        <f t="shared" si="150"/>
        <v>0</v>
      </c>
      <c r="DY71" s="142">
        <f t="shared" si="150"/>
        <v>0</v>
      </c>
      <c r="DZ71" s="142">
        <f t="shared" si="150"/>
        <v>0</v>
      </c>
      <c r="EA71" s="142">
        <f t="shared" si="150"/>
        <v>0</v>
      </c>
      <c r="EB71" s="142">
        <f t="shared" si="150"/>
        <v>0</v>
      </c>
      <c r="EC71" s="142">
        <f t="shared" si="150"/>
        <v>0</v>
      </c>
      <c r="ED71" s="142">
        <f t="shared" si="150"/>
        <v>0</v>
      </c>
      <c r="EE71" s="142">
        <f t="shared" si="150"/>
        <v>0</v>
      </c>
      <c r="EF71" s="142">
        <f t="shared" si="150"/>
        <v>0</v>
      </c>
      <c r="EG71" s="142">
        <f t="shared" si="150"/>
        <v>0</v>
      </c>
      <c r="EH71" s="142">
        <f t="shared" si="150"/>
        <v>0</v>
      </c>
      <c r="EI71" s="142">
        <f t="shared" si="150"/>
        <v>0</v>
      </c>
      <c r="EJ71" s="142">
        <f t="shared" si="150"/>
        <v>0</v>
      </c>
      <c r="EK71" s="142">
        <f t="shared" si="150"/>
        <v>0</v>
      </c>
      <c r="EL71" s="142">
        <f t="shared" si="150"/>
        <v>0</v>
      </c>
      <c r="EM71" s="142">
        <f t="shared" si="150"/>
        <v>0</v>
      </c>
      <c r="EN71" s="142">
        <f t="shared" si="150"/>
        <v>0</v>
      </c>
      <c r="EO71" s="142">
        <f t="shared" si="150"/>
        <v>0</v>
      </c>
      <c r="EP71" s="142">
        <f t="shared" si="150"/>
        <v>0</v>
      </c>
      <c r="EQ71" s="142">
        <f t="shared" si="150"/>
        <v>0</v>
      </c>
      <c r="ER71" s="142">
        <f t="shared" si="150"/>
        <v>0</v>
      </c>
      <c r="ES71" s="142">
        <f t="shared" si="150"/>
        <v>0</v>
      </c>
      <c r="ET71" s="142">
        <f t="shared" si="150"/>
        <v>0</v>
      </c>
      <c r="EU71" s="142">
        <f t="shared" si="150"/>
        <v>0</v>
      </c>
      <c r="EV71" s="142">
        <f t="shared" si="150"/>
        <v>0</v>
      </c>
      <c r="EW71" s="142">
        <f t="shared" si="150"/>
        <v>0</v>
      </c>
      <c r="EX71" s="142">
        <f t="shared" si="150"/>
        <v>0</v>
      </c>
      <c r="EY71" s="142">
        <f t="shared" si="150"/>
        <v>0</v>
      </c>
      <c r="EZ71" s="144">
        <f t="shared" si="86"/>
        <v>0</v>
      </c>
      <c r="FA71" s="141">
        <f>IF(AND($M$3&gt;SUM(Q72:$Q$132),$G$3&lt;SUM(Q71:$Q$132)),$G$3-SUM(Q72:$Q$132),0)</f>
        <v>0</v>
      </c>
      <c r="FB71" s="120">
        <v>62</v>
      </c>
      <c r="FC71" s="145">
        <f>CQ6</f>
        <v>0</v>
      </c>
      <c r="FD71" s="145">
        <f>CQ133</f>
        <v>0</v>
      </c>
      <c r="FE71" s="141" t="str">
        <f t="shared" si="15"/>
        <v>x</v>
      </c>
    </row>
    <row r="72" spans="1:161" s="141" customFormat="1" ht="24.75" customHeight="1">
      <c r="A72" s="121"/>
      <c r="B72" s="121"/>
      <c r="C72" s="122"/>
      <c r="D72" s="123"/>
      <c r="E72" s="123"/>
      <c r="F72" s="124"/>
      <c r="G72" s="125">
        <f t="shared" si="2"/>
      </c>
      <c r="H72" s="126"/>
      <c r="I72" s="127">
        <f t="shared" si="23"/>
      </c>
      <c r="J72" s="128"/>
      <c r="K72" s="129"/>
      <c r="L72" s="130">
        <f t="shared" si="20"/>
      </c>
      <c r="M72" s="131"/>
      <c r="N72" s="130">
        <f aca="true" t="shared" si="151" ref="N72:N131">IF(D72="NA",H72-M72,IF(AND($B$4=C72,OR(H72&gt;0,J72&gt;0)),MAX(H72,J72)-M72,IF(OR((G72=""),L72=0),"",IF(AND(J72=0,K72=0,I72&gt;0,I72-M72&gt;0),I72-M72,IF(AND(J72=0,K72&gt;0,-FV(K72,$B$4-C72,,H72)-L72-M72&gt;0),-FV(K72,$B$4-C72,,H72)-L72-M72,IF(AND(J72&gt;0,J72-L72-M72&gt;0),J72-L72-M72,0))))))</f>
      </c>
      <c r="O72" s="132"/>
      <c r="P72" s="133"/>
      <c r="Q72" s="134">
        <f aca="true" t="shared" si="152" ref="Q72:Q131">IF(G72="NA",N72,IF(G72="","",IF(AND(O72&gt;0,V72&gt;0),V72,IF(AND(J72&gt;0,O72=0),-FV(K72,G72,,J72),IF(AND(J72=0,H72&gt;0,K72&gt;0),-FV(K72,D72,,H72),"")))))</f>
      </c>
      <c r="R72" s="135">
        <f>IF(AND(E72=1,C72&gt;0),(D72-($B$4-C72)),IF(AND(E72&gt;0,E72=2),(D72-($B$4-C72))*'A - Condition &amp; Criticality'!$E$6,IF(AND(E72&gt;0,E72=3),(D72-($B$4-C72))*'A - Condition &amp; Criticality'!$E$7,IF(AND(E72&gt;0,E72=4),(D72-($B$4-C72))*'A - Condition &amp; Criticality'!$E$8,IF(AND(E72&gt;0,E72=5),(D72-($B$4-C72))*'A - Condition &amp; Criticality'!$E$9,IF(AND(E72&gt;0,E72=6),(D72-($B$4-C72))*'A - Condition &amp; Criticality'!$E$10,IF(AND(E72&gt;0,E72=7),(D72-($B$4-C72))*'A - Condition &amp; Criticality'!$E$11,0)))))))</f>
        <v>0</v>
      </c>
      <c r="S72" s="135">
        <f>IF(AND(E72&gt;0,E72=8),(D72-($B$4-C72))*'A - Condition &amp; Criticality'!$E$12,IF(AND(E72&gt;0,E72=9),(D72-($B$4-C72))*'A - Condition &amp; Criticality'!$E$13,IF(E72=10,0,0)))</f>
        <v>0</v>
      </c>
      <c r="T72" s="136">
        <f aca="true" t="shared" si="153" ref="T72:T103">IF(AND(NOT(G72=""),O72&gt;0,V72&gt;0),G72,"")</f>
      </c>
      <c r="U72" s="137">
        <f t="shared" si="125"/>
        <v>0</v>
      </c>
      <c r="V72" s="138">
        <f aca="true" t="shared" si="154" ref="V72:V103">IF(AND(NOT(G72=""),W72&gt;0,O72&gt;0),W72,0)</f>
        <v>0</v>
      </c>
      <c r="W72" s="138">
        <f aca="true" t="shared" si="155" ref="W72:W103">IF(G72="",0,IF(AND(NOT(I72=""),J72=0),-FV(K72,D72,,H72),IF(J72&gt;0,-FV(K72,G72,,J72),0)))</f>
        <v>0</v>
      </c>
      <c r="X72" s="139">
        <f>IF($M$3&gt;=SUM(AD72:$AD$132),0,IF(Y72&gt;=AD72,0,-PMT(AE72/12,(AB72)*12,0,(AD72-Y72))/$H$1))</f>
        <v>0</v>
      </c>
      <c r="Y72" s="138" t="e">
        <f>IF(Y73&gt;AD73,(-FV(AE72,(AB72-AB73),0,(Y73-AD73)))+-FV(AE72/12,(AB72-AB73)*12,SUM($X73:X$132)*$H$1),-FV(AE72/12,(AB72-AB73)*12,SUM(X73:$X$132)*$H$1,AC72))</f>
        <v>#N/A</v>
      </c>
      <c r="Z72" s="138" t="e">
        <f>IF(AND(AD72&gt;0,SUM($AD$8:AD71)=0,Y71&gt;0),Y71,0)</f>
        <v>#N/A</v>
      </c>
      <c r="AA72" s="140" t="b">
        <f>IF(AND(X72&gt;0,SUM($X$8:X71)=0),AB72)</f>
        <v>0</v>
      </c>
      <c r="AB72" s="141">
        <f aca="true" t="shared" si="156" ref="AB72:AB130">IF(FC72&gt;0,SMALL($T$8:$T$132,FB72),AB73)</f>
        <v>0</v>
      </c>
      <c r="AC72" s="141">
        <f>IF(AND($M$3&gt;SUM(AD73:$AD$132),$M$3&lt;SUM(AD72:$AD$132)),$M$3-SUM(AD73:$AD$132),0)</f>
        <v>0</v>
      </c>
      <c r="AD72" s="142">
        <f aca="true" t="shared" si="157" ref="AD72:AD130">IF(AB72=FC72,FD72,0)</f>
        <v>0</v>
      </c>
      <c r="AE72" s="143" t="e">
        <f t="shared" si="126"/>
        <v>#N/A</v>
      </c>
      <c r="AF72" s="142">
        <f aca="true" t="shared" si="158" ref="AF72:CQ72">IF(AND(NOT(AF$6=AG$6),$T72=AF$6),$V72,0)</f>
        <v>0</v>
      </c>
      <c r="AG72" s="142">
        <f t="shared" si="158"/>
        <v>0</v>
      </c>
      <c r="AH72" s="142">
        <f t="shared" si="158"/>
        <v>0</v>
      </c>
      <c r="AI72" s="142">
        <f t="shared" si="158"/>
        <v>0</v>
      </c>
      <c r="AJ72" s="142">
        <f t="shared" si="158"/>
        <v>0</v>
      </c>
      <c r="AK72" s="142">
        <f t="shared" si="158"/>
        <v>0</v>
      </c>
      <c r="AL72" s="142">
        <f t="shared" si="158"/>
        <v>0</v>
      </c>
      <c r="AM72" s="142">
        <f t="shared" si="158"/>
        <v>0</v>
      </c>
      <c r="AN72" s="142">
        <f t="shared" si="158"/>
        <v>0</v>
      </c>
      <c r="AO72" s="142">
        <f t="shared" si="158"/>
        <v>0</v>
      </c>
      <c r="AP72" s="142">
        <f t="shared" si="158"/>
        <v>0</v>
      </c>
      <c r="AQ72" s="142">
        <f t="shared" si="158"/>
        <v>0</v>
      </c>
      <c r="AR72" s="142">
        <f t="shared" si="158"/>
        <v>0</v>
      </c>
      <c r="AS72" s="142">
        <f t="shared" si="158"/>
        <v>0</v>
      </c>
      <c r="AT72" s="142">
        <f t="shared" si="158"/>
        <v>0</v>
      </c>
      <c r="AU72" s="142">
        <f t="shared" si="158"/>
        <v>0</v>
      </c>
      <c r="AV72" s="142">
        <f t="shared" si="158"/>
        <v>0</v>
      </c>
      <c r="AW72" s="142">
        <f t="shared" si="158"/>
        <v>0</v>
      </c>
      <c r="AX72" s="142">
        <f t="shared" si="158"/>
        <v>0</v>
      </c>
      <c r="AY72" s="142">
        <f t="shared" si="158"/>
        <v>0</v>
      </c>
      <c r="AZ72" s="142">
        <f t="shared" si="158"/>
        <v>0</v>
      </c>
      <c r="BA72" s="142">
        <f t="shared" si="158"/>
        <v>0</v>
      </c>
      <c r="BB72" s="142">
        <f t="shared" si="158"/>
        <v>0</v>
      </c>
      <c r="BC72" s="142">
        <f t="shared" si="158"/>
        <v>0</v>
      </c>
      <c r="BD72" s="142">
        <f t="shared" si="158"/>
        <v>0</v>
      </c>
      <c r="BE72" s="142">
        <f t="shared" si="158"/>
        <v>0</v>
      </c>
      <c r="BF72" s="142">
        <f t="shared" si="158"/>
        <v>0</v>
      </c>
      <c r="BG72" s="142">
        <f t="shared" si="158"/>
        <v>0</v>
      </c>
      <c r="BH72" s="142">
        <f t="shared" si="158"/>
        <v>0</v>
      </c>
      <c r="BI72" s="142">
        <f t="shared" si="158"/>
        <v>0</v>
      </c>
      <c r="BJ72" s="142">
        <f t="shared" si="158"/>
        <v>0</v>
      </c>
      <c r="BK72" s="142">
        <f t="shared" si="158"/>
        <v>0</v>
      </c>
      <c r="BL72" s="142">
        <f t="shared" si="158"/>
        <v>0</v>
      </c>
      <c r="BM72" s="142">
        <f t="shared" si="158"/>
        <v>0</v>
      </c>
      <c r="BN72" s="142">
        <f t="shared" si="158"/>
        <v>0</v>
      </c>
      <c r="BO72" s="142">
        <f t="shared" si="158"/>
        <v>0</v>
      </c>
      <c r="BP72" s="142">
        <f t="shared" si="158"/>
        <v>0</v>
      </c>
      <c r="BQ72" s="142">
        <f t="shared" si="158"/>
        <v>0</v>
      </c>
      <c r="BR72" s="142">
        <f t="shared" si="158"/>
        <v>0</v>
      </c>
      <c r="BS72" s="142">
        <f t="shared" si="158"/>
        <v>0</v>
      </c>
      <c r="BT72" s="142">
        <f t="shared" si="158"/>
        <v>0</v>
      </c>
      <c r="BU72" s="142">
        <f t="shared" si="158"/>
        <v>0</v>
      </c>
      <c r="BV72" s="142">
        <f t="shared" si="158"/>
        <v>0</v>
      </c>
      <c r="BW72" s="142">
        <f t="shared" si="158"/>
        <v>0</v>
      </c>
      <c r="BX72" s="142">
        <f t="shared" si="158"/>
        <v>0</v>
      </c>
      <c r="BY72" s="142">
        <f t="shared" si="158"/>
        <v>0</v>
      </c>
      <c r="BZ72" s="142">
        <f t="shared" si="158"/>
        <v>0</v>
      </c>
      <c r="CA72" s="142">
        <f t="shared" si="158"/>
        <v>0</v>
      </c>
      <c r="CB72" s="142">
        <f t="shared" si="158"/>
        <v>0</v>
      </c>
      <c r="CC72" s="142">
        <f t="shared" si="158"/>
        <v>0</v>
      </c>
      <c r="CD72" s="142">
        <f t="shared" si="158"/>
        <v>0</v>
      </c>
      <c r="CE72" s="142">
        <f t="shared" si="158"/>
        <v>0</v>
      </c>
      <c r="CF72" s="142">
        <f t="shared" si="158"/>
        <v>0</v>
      </c>
      <c r="CG72" s="142">
        <f t="shared" si="158"/>
        <v>0</v>
      </c>
      <c r="CH72" s="142">
        <f t="shared" si="158"/>
        <v>0</v>
      </c>
      <c r="CI72" s="142">
        <f t="shared" si="158"/>
        <v>0</v>
      </c>
      <c r="CJ72" s="142">
        <f t="shared" si="158"/>
        <v>0</v>
      </c>
      <c r="CK72" s="142">
        <f t="shared" si="158"/>
        <v>0</v>
      </c>
      <c r="CL72" s="142">
        <f t="shared" si="158"/>
        <v>0</v>
      </c>
      <c r="CM72" s="142">
        <f t="shared" si="158"/>
        <v>0</v>
      </c>
      <c r="CN72" s="142">
        <f t="shared" si="158"/>
        <v>0</v>
      </c>
      <c r="CO72" s="142">
        <f t="shared" si="158"/>
        <v>0</v>
      </c>
      <c r="CP72" s="142">
        <f t="shared" si="158"/>
        <v>0</v>
      </c>
      <c r="CQ72" s="142">
        <f t="shared" si="158"/>
        <v>0</v>
      </c>
      <c r="CR72" s="142">
        <f aca="true" t="shared" si="159" ref="CR72:EY72">IF(AND(NOT(CR$6=CS$6),$T72=CR$6),$V72,0)</f>
        <v>0</v>
      </c>
      <c r="CS72" s="142">
        <f t="shared" si="159"/>
        <v>0</v>
      </c>
      <c r="CT72" s="142">
        <f t="shared" si="159"/>
        <v>0</v>
      </c>
      <c r="CU72" s="142">
        <f t="shared" si="159"/>
        <v>0</v>
      </c>
      <c r="CV72" s="142">
        <f t="shared" si="159"/>
        <v>0</v>
      </c>
      <c r="CW72" s="142">
        <f t="shared" si="159"/>
        <v>0</v>
      </c>
      <c r="CX72" s="142">
        <f t="shared" si="159"/>
        <v>0</v>
      </c>
      <c r="CY72" s="142">
        <f t="shared" si="159"/>
        <v>0</v>
      </c>
      <c r="CZ72" s="142">
        <f t="shared" si="159"/>
        <v>0</v>
      </c>
      <c r="DA72" s="142">
        <f t="shared" si="159"/>
        <v>0</v>
      </c>
      <c r="DB72" s="142">
        <f t="shared" si="159"/>
        <v>0</v>
      </c>
      <c r="DC72" s="142">
        <f t="shared" si="159"/>
        <v>0</v>
      </c>
      <c r="DD72" s="142">
        <f t="shared" si="159"/>
        <v>0</v>
      </c>
      <c r="DE72" s="142">
        <f t="shared" si="159"/>
        <v>0</v>
      </c>
      <c r="DF72" s="142">
        <f t="shared" si="159"/>
        <v>0</v>
      </c>
      <c r="DG72" s="142">
        <f t="shared" si="159"/>
        <v>0</v>
      </c>
      <c r="DH72" s="142">
        <f t="shared" si="159"/>
        <v>0</v>
      </c>
      <c r="DI72" s="142">
        <f t="shared" si="159"/>
        <v>0</v>
      </c>
      <c r="DJ72" s="142">
        <f t="shared" si="159"/>
        <v>0</v>
      </c>
      <c r="DK72" s="142">
        <f t="shared" si="159"/>
        <v>0</v>
      </c>
      <c r="DL72" s="142">
        <f t="shared" si="159"/>
        <v>0</v>
      </c>
      <c r="DM72" s="142">
        <f t="shared" si="159"/>
        <v>0</v>
      </c>
      <c r="DN72" s="142">
        <f t="shared" si="159"/>
        <v>0</v>
      </c>
      <c r="DO72" s="142">
        <f t="shared" si="159"/>
        <v>0</v>
      </c>
      <c r="DP72" s="142">
        <f t="shared" si="159"/>
        <v>0</v>
      </c>
      <c r="DQ72" s="142">
        <f t="shared" si="159"/>
        <v>0</v>
      </c>
      <c r="DR72" s="142">
        <f t="shared" si="159"/>
        <v>0</v>
      </c>
      <c r="DS72" s="142">
        <f t="shared" si="159"/>
        <v>0</v>
      </c>
      <c r="DT72" s="142">
        <f t="shared" si="159"/>
        <v>0</v>
      </c>
      <c r="DU72" s="142">
        <f t="shared" si="159"/>
        <v>0</v>
      </c>
      <c r="DV72" s="142">
        <f t="shared" si="159"/>
        <v>0</v>
      </c>
      <c r="DW72" s="142">
        <f t="shared" si="159"/>
        <v>0</v>
      </c>
      <c r="DX72" s="142">
        <f t="shared" si="159"/>
        <v>0</v>
      </c>
      <c r="DY72" s="142">
        <f t="shared" si="159"/>
        <v>0</v>
      </c>
      <c r="DZ72" s="142">
        <f t="shared" si="159"/>
        <v>0</v>
      </c>
      <c r="EA72" s="142">
        <f t="shared" si="159"/>
        <v>0</v>
      </c>
      <c r="EB72" s="142">
        <f t="shared" si="159"/>
        <v>0</v>
      </c>
      <c r="EC72" s="142">
        <f t="shared" si="159"/>
        <v>0</v>
      </c>
      <c r="ED72" s="142">
        <f t="shared" si="159"/>
        <v>0</v>
      </c>
      <c r="EE72" s="142">
        <f t="shared" si="159"/>
        <v>0</v>
      </c>
      <c r="EF72" s="142">
        <f t="shared" si="159"/>
        <v>0</v>
      </c>
      <c r="EG72" s="142">
        <f t="shared" si="159"/>
        <v>0</v>
      </c>
      <c r="EH72" s="142">
        <f t="shared" si="159"/>
        <v>0</v>
      </c>
      <c r="EI72" s="142">
        <f t="shared" si="159"/>
        <v>0</v>
      </c>
      <c r="EJ72" s="142">
        <f t="shared" si="159"/>
        <v>0</v>
      </c>
      <c r="EK72" s="142">
        <f t="shared" si="159"/>
        <v>0</v>
      </c>
      <c r="EL72" s="142">
        <f t="shared" si="159"/>
        <v>0</v>
      </c>
      <c r="EM72" s="142">
        <f t="shared" si="159"/>
        <v>0</v>
      </c>
      <c r="EN72" s="142">
        <f t="shared" si="159"/>
        <v>0</v>
      </c>
      <c r="EO72" s="142">
        <f t="shared" si="159"/>
        <v>0</v>
      </c>
      <c r="EP72" s="142">
        <f t="shared" si="159"/>
        <v>0</v>
      </c>
      <c r="EQ72" s="142">
        <f t="shared" si="159"/>
        <v>0</v>
      </c>
      <c r="ER72" s="142">
        <f t="shared" si="159"/>
        <v>0</v>
      </c>
      <c r="ES72" s="142">
        <f t="shared" si="159"/>
        <v>0</v>
      </c>
      <c r="ET72" s="142">
        <f t="shared" si="159"/>
        <v>0</v>
      </c>
      <c r="EU72" s="142">
        <f t="shared" si="159"/>
        <v>0</v>
      </c>
      <c r="EV72" s="142">
        <f t="shared" si="159"/>
        <v>0</v>
      </c>
      <c r="EW72" s="142">
        <f t="shared" si="159"/>
        <v>0</v>
      </c>
      <c r="EX72" s="142">
        <f t="shared" si="159"/>
        <v>0</v>
      </c>
      <c r="EY72" s="142">
        <f t="shared" si="159"/>
        <v>0</v>
      </c>
      <c r="EZ72" s="144">
        <f aca="true" t="shared" si="160" ref="EZ72:EZ103">IF($T72=EZ$6,$V72,0)</f>
        <v>0</v>
      </c>
      <c r="FA72" s="141">
        <f>IF(AND($M$3&gt;SUM(Q73:$Q$132),$G$3&lt;SUM(Q72:$Q$132)),$G$3-SUM(Q73:$Q$132),0)</f>
        <v>0</v>
      </c>
      <c r="FB72" s="120">
        <v>61</v>
      </c>
      <c r="FC72" s="145">
        <f>CR6</f>
        <v>0</v>
      </c>
      <c r="FD72" s="145">
        <f>CR133</f>
        <v>0</v>
      </c>
      <c r="FE72" s="141" t="str">
        <f aca="true" t="shared" si="161" ref="FE72:FE131">IF(AND(FD72&gt;0,AC72&lt;=FD72,AC71=0),FC72,"x")</f>
        <v>x</v>
      </c>
    </row>
    <row r="73" spans="1:161" s="141" customFormat="1" ht="24.75" customHeight="1">
      <c r="A73" s="121"/>
      <c r="B73" s="121"/>
      <c r="C73" s="122"/>
      <c r="D73" s="123"/>
      <c r="E73" s="123"/>
      <c r="F73" s="124"/>
      <c r="G73" s="125">
        <f t="shared" si="2"/>
      </c>
      <c r="H73" s="126"/>
      <c r="I73" s="127">
        <f t="shared" si="23"/>
      </c>
      <c r="J73" s="128"/>
      <c r="K73" s="129"/>
      <c r="L73" s="130">
        <f t="shared" si="20"/>
      </c>
      <c r="M73" s="131"/>
      <c r="N73" s="130">
        <f t="shared" si="151"/>
      </c>
      <c r="O73" s="132"/>
      <c r="P73" s="133"/>
      <c r="Q73" s="134">
        <f t="shared" si="152"/>
      </c>
      <c r="R73" s="135">
        <f>IF(AND(E73=1,C73&gt;0),(D73-($B$4-C73)),IF(AND(E73&gt;0,E73=2),(D73-($B$4-C73))*'A - Condition &amp; Criticality'!$E$6,IF(AND(E73&gt;0,E73=3),(D73-($B$4-C73))*'A - Condition &amp; Criticality'!$E$7,IF(AND(E73&gt;0,E73=4),(D73-($B$4-C73))*'A - Condition &amp; Criticality'!$E$8,IF(AND(E73&gt;0,E73=5),(D73-($B$4-C73))*'A - Condition &amp; Criticality'!$E$9,IF(AND(E73&gt;0,E73=6),(D73-($B$4-C73))*'A - Condition &amp; Criticality'!$E$10,IF(AND(E73&gt;0,E73=7),(D73-($B$4-C73))*'A - Condition &amp; Criticality'!$E$11,0)))))))</f>
        <v>0</v>
      </c>
      <c r="S73" s="135">
        <f>IF(AND(E73&gt;0,E73=8),(D73-($B$4-C73))*'A - Condition &amp; Criticality'!$E$12,IF(AND(E73&gt;0,E73=9),(D73-($B$4-C73))*'A - Condition &amp; Criticality'!$E$13,IF(E73=10,0,0)))</f>
        <v>0</v>
      </c>
      <c r="T73" s="136">
        <f t="shared" si="153"/>
      </c>
      <c r="U73" s="137">
        <f t="shared" si="125"/>
        <v>0</v>
      </c>
      <c r="V73" s="138">
        <f t="shared" si="154"/>
        <v>0</v>
      </c>
      <c r="W73" s="138">
        <f t="shared" si="155"/>
        <v>0</v>
      </c>
      <c r="X73" s="139">
        <f>IF($M$3&gt;=SUM(AD73:$AD$132),0,IF(Y73&gt;=AD73,0,-PMT(AE73/12,(AB73)*12,0,(AD73-Y73))/$H$1))</f>
        <v>0</v>
      </c>
      <c r="Y73" s="138" t="e">
        <f>IF(Y74&gt;AD74,(-FV(AE73,(AB73-AB74),0,(Y74-AD74)))+-FV(AE73/12,(AB73-AB74)*12,SUM($X74:X$132)*$H$1),-FV(AE73/12,(AB73-AB74)*12,SUM(X74:$X$132)*$H$1,AC73))</f>
        <v>#N/A</v>
      </c>
      <c r="Z73" s="138" t="e">
        <f>IF(AND(AD73&gt;0,SUM($AD$8:AD72)=0,Y72&gt;0),Y72,0)</f>
        <v>#N/A</v>
      </c>
      <c r="AA73" s="140" t="b">
        <f>IF(AND(X73&gt;0,SUM($X$8:X72)=0),AB73)</f>
        <v>0</v>
      </c>
      <c r="AB73" s="141">
        <f t="shared" si="156"/>
        <v>0</v>
      </c>
      <c r="AC73" s="141">
        <f>IF(AND($M$3&gt;SUM(AD74:$AD$132),$M$3&lt;SUM(AD73:$AD$132)),$M$3-SUM(AD74:$AD$132),0)</f>
        <v>0</v>
      </c>
      <c r="AD73" s="142">
        <f t="shared" si="157"/>
        <v>0</v>
      </c>
      <c r="AE73" s="143" t="e">
        <f t="shared" si="126"/>
        <v>#N/A</v>
      </c>
      <c r="AF73" s="142">
        <f aca="true" t="shared" si="162" ref="AF73:CQ73">IF(AND(NOT(AF$6=AG$6),$T73=AF$6),$V73,0)</f>
        <v>0</v>
      </c>
      <c r="AG73" s="142">
        <f t="shared" si="162"/>
        <v>0</v>
      </c>
      <c r="AH73" s="142">
        <f t="shared" si="162"/>
        <v>0</v>
      </c>
      <c r="AI73" s="142">
        <f t="shared" si="162"/>
        <v>0</v>
      </c>
      <c r="AJ73" s="142">
        <f t="shared" si="162"/>
        <v>0</v>
      </c>
      <c r="AK73" s="142">
        <f t="shared" si="162"/>
        <v>0</v>
      </c>
      <c r="AL73" s="142">
        <f t="shared" si="162"/>
        <v>0</v>
      </c>
      <c r="AM73" s="142">
        <f t="shared" si="162"/>
        <v>0</v>
      </c>
      <c r="AN73" s="142">
        <f t="shared" si="162"/>
        <v>0</v>
      </c>
      <c r="AO73" s="142">
        <f t="shared" si="162"/>
        <v>0</v>
      </c>
      <c r="AP73" s="142">
        <f t="shared" si="162"/>
        <v>0</v>
      </c>
      <c r="AQ73" s="142">
        <f t="shared" si="162"/>
        <v>0</v>
      </c>
      <c r="AR73" s="142">
        <f t="shared" si="162"/>
        <v>0</v>
      </c>
      <c r="AS73" s="142">
        <f t="shared" si="162"/>
        <v>0</v>
      </c>
      <c r="AT73" s="142">
        <f t="shared" si="162"/>
        <v>0</v>
      </c>
      <c r="AU73" s="142">
        <f t="shared" si="162"/>
        <v>0</v>
      </c>
      <c r="AV73" s="142">
        <f t="shared" si="162"/>
        <v>0</v>
      </c>
      <c r="AW73" s="142">
        <f t="shared" si="162"/>
        <v>0</v>
      </c>
      <c r="AX73" s="142">
        <f t="shared" si="162"/>
        <v>0</v>
      </c>
      <c r="AY73" s="142">
        <f t="shared" si="162"/>
        <v>0</v>
      </c>
      <c r="AZ73" s="142">
        <f t="shared" si="162"/>
        <v>0</v>
      </c>
      <c r="BA73" s="142">
        <f t="shared" si="162"/>
        <v>0</v>
      </c>
      <c r="BB73" s="142">
        <f t="shared" si="162"/>
        <v>0</v>
      </c>
      <c r="BC73" s="142">
        <f t="shared" si="162"/>
        <v>0</v>
      </c>
      <c r="BD73" s="142">
        <f t="shared" si="162"/>
        <v>0</v>
      </c>
      <c r="BE73" s="142">
        <f t="shared" si="162"/>
        <v>0</v>
      </c>
      <c r="BF73" s="142">
        <f t="shared" si="162"/>
        <v>0</v>
      </c>
      <c r="BG73" s="142">
        <f t="shared" si="162"/>
        <v>0</v>
      </c>
      <c r="BH73" s="142">
        <f t="shared" si="162"/>
        <v>0</v>
      </c>
      <c r="BI73" s="142">
        <f t="shared" si="162"/>
        <v>0</v>
      </c>
      <c r="BJ73" s="142">
        <f t="shared" si="162"/>
        <v>0</v>
      </c>
      <c r="BK73" s="142">
        <f t="shared" si="162"/>
        <v>0</v>
      </c>
      <c r="BL73" s="142">
        <f t="shared" si="162"/>
        <v>0</v>
      </c>
      <c r="BM73" s="142">
        <f t="shared" si="162"/>
        <v>0</v>
      </c>
      <c r="BN73" s="142">
        <f t="shared" si="162"/>
        <v>0</v>
      </c>
      <c r="BO73" s="142">
        <f t="shared" si="162"/>
        <v>0</v>
      </c>
      <c r="BP73" s="142">
        <f t="shared" si="162"/>
        <v>0</v>
      </c>
      <c r="BQ73" s="142">
        <f t="shared" si="162"/>
        <v>0</v>
      </c>
      <c r="BR73" s="142">
        <f t="shared" si="162"/>
        <v>0</v>
      </c>
      <c r="BS73" s="142">
        <f t="shared" si="162"/>
        <v>0</v>
      </c>
      <c r="BT73" s="142">
        <f t="shared" si="162"/>
        <v>0</v>
      </c>
      <c r="BU73" s="142">
        <f t="shared" si="162"/>
        <v>0</v>
      </c>
      <c r="BV73" s="142">
        <f t="shared" si="162"/>
        <v>0</v>
      </c>
      <c r="BW73" s="142">
        <f t="shared" si="162"/>
        <v>0</v>
      </c>
      <c r="BX73" s="142">
        <f t="shared" si="162"/>
        <v>0</v>
      </c>
      <c r="BY73" s="142">
        <f t="shared" si="162"/>
        <v>0</v>
      </c>
      <c r="BZ73" s="142">
        <f t="shared" si="162"/>
        <v>0</v>
      </c>
      <c r="CA73" s="142">
        <f t="shared" si="162"/>
        <v>0</v>
      </c>
      <c r="CB73" s="142">
        <f t="shared" si="162"/>
        <v>0</v>
      </c>
      <c r="CC73" s="142">
        <f t="shared" si="162"/>
        <v>0</v>
      </c>
      <c r="CD73" s="142">
        <f t="shared" si="162"/>
        <v>0</v>
      </c>
      <c r="CE73" s="142">
        <f t="shared" si="162"/>
        <v>0</v>
      </c>
      <c r="CF73" s="142">
        <f t="shared" si="162"/>
        <v>0</v>
      </c>
      <c r="CG73" s="142">
        <f t="shared" si="162"/>
        <v>0</v>
      </c>
      <c r="CH73" s="142">
        <f t="shared" si="162"/>
        <v>0</v>
      </c>
      <c r="CI73" s="142">
        <f t="shared" si="162"/>
        <v>0</v>
      </c>
      <c r="CJ73" s="142">
        <f t="shared" si="162"/>
        <v>0</v>
      </c>
      <c r="CK73" s="142">
        <f t="shared" si="162"/>
        <v>0</v>
      </c>
      <c r="CL73" s="142">
        <f t="shared" si="162"/>
        <v>0</v>
      </c>
      <c r="CM73" s="142">
        <f t="shared" si="162"/>
        <v>0</v>
      </c>
      <c r="CN73" s="142">
        <f t="shared" si="162"/>
        <v>0</v>
      </c>
      <c r="CO73" s="142">
        <f t="shared" si="162"/>
        <v>0</v>
      </c>
      <c r="CP73" s="142">
        <f t="shared" si="162"/>
        <v>0</v>
      </c>
      <c r="CQ73" s="142">
        <f t="shared" si="162"/>
        <v>0</v>
      </c>
      <c r="CR73" s="142">
        <f aca="true" t="shared" si="163" ref="CR73:EY73">IF(AND(NOT(CR$6=CS$6),$T73=CR$6),$V73,0)</f>
        <v>0</v>
      </c>
      <c r="CS73" s="142">
        <f t="shared" si="163"/>
        <v>0</v>
      </c>
      <c r="CT73" s="142">
        <f t="shared" si="163"/>
        <v>0</v>
      </c>
      <c r="CU73" s="142">
        <f t="shared" si="163"/>
        <v>0</v>
      </c>
      <c r="CV73" s="142">
        <f t="shared" si="163"/>
        <v>0</v>
      </c>
      <c r="CW73" s="142">
        <f t="shared" si="163"/>
        <v>0</v>
      </c>
      <c r="CX73" s="142">
        <f t="shared" si="163"/>
        <v>0</v>
      </c>
      <c r="CY73" s="142">
        <f t="shared" si="163"/>
        <v>0</v>
      </c>
      <c r="CZ73" s="142">
        <f t="shared" si="163"/>
        <v>0</v>
      </c>
      <c r="DA73" s="142">
        <f t="shared" si="163"/>
        <v>0</v>
      </c>
      <c r="DB73" s="142">
        <f t="shared" si="163"/>
        <v>0</v>
      </c>
      <c r="DC73" s="142">
        <f t="shared" si="163"/>
        <v>0</v>
      </c>
      <c r="DD73" s="142">
        <f t="shared" si="163"/>
        <v>0</v>
      </c>
      <c r="DE73" s="142">
        <f t="shared" si="163"/>
        <v>0</v>
      </c>
      <c r="DF73" s="142">
        <f t="shared" si="163"/>
        <v>0</v>
      </c>
      <c r="DG73" s="142">
        <f t="shared" si="163"/>
        <v>0</v>
      </c>
      <c r="DH73" s="142">
        <f t="shared" si="163"/>
        <v>0</v>
      </c>
      <c r="DI73" s="142">
        <f t="shared" si="163"/>
        <v>0</v>
      </c>
      <c r="DJ73" s="142">
        <f t="shared" si="163"/>
        <v>0</v>
      </c>
      <c r="DK73" s="142">
        <f t="shared" si="163"/>
        <v>0</v>
      </c>
      <c r="DL73" s="142">
        <f t="shared" si="163"/>
        <v>0</v>
      </c>
      <c r="DM73" s="142">
        <f t="shared" si="163"/>
        <v>0</v>
      </c>
      <c r="DN73" s="142">
        <f t="shared" si="163"/>
        <v>0</v>
      </c>
      <c r="DO73" s="142">
        <f t="shared" si="163"/>
        <v>0</v>
      </c>
      <c r="DP73" s="142">
        <f t="shared" si="163"/>
        <v>0</v>
      </c>
      <c r="DQ73" s="142">
        <f t="shared" si="163"/>
        <v>0</v>
      </c>
      <c r="DR73" s="142">
        <f t="shared" si="163"/>
        <v>0</v>
      </c>
      <c r="DS73" s="142">
        <f t="shared" si="163"/>
        <v>0</v>
      </c>
      <c r="DT73" s="142">
        <f t="shared" si="163"/>
        <v>0</v>
      </c>
      <c r="DU73" s="142">
        <f t="shared" si="163"/>
        <v>0</v>
      </c>
      <c r="DV73" s="142">
        <f t="shared" si="163"/>
        <v>0</v>
      </c>
      <c r="DW73" s="142">
        <f t="shared" si="163"/>
        <v>0</v>
      </c>
      <c r="DX73" s="142">
        <f t="shared" si="163"/>
        <v>0</v>
      </c>
      <c r="DY73" s="142">
        <f t="shared" si="163"/>
        <v>0</v>
      </c>
      <c r="DZ73" s="142">
        <f t="shared" si="163"/>
        <v>0</v>
      </c>
      <c r="EA73" s="142">
        <f t="shared" si="163"/>
        <v>0</v>
      </c>
      <c r="EB73" s="142">
        <f t="shared" si="163"/>
        <v>0</v>
      </c>
      <c r="EC73" s="142">
        <f t="shared" si="163"/>
        <v>0</v>
      </c>
      <c r="ED73" s="142">
        <f t="shared" si="163"/>
        <v>0</v>
      </c>
      <c r="EE73" s="142">
        <f t="shared" si="163"/>
        <v>0</v>
      </c>
      <c r="EF73" s="142">
        <f t="shared" si="163"/>
        <v>0</v>
      </c>
      <c r="EG73" s="142">
        <f t="shared" si="163"/>
        <v>0</v>
      </c>
      <c r="EH73" s="142">
        <f t="shared" si="163"/>
        <v>0</v>
      </c>
      <c r="EI73" s="142">
        <f t="shared" si="163"/>
        <v>0</v>
      </c>
      <c r="EJ73" s="142">
        <f t="shared" si="163"/>
        <v>0</v>
      </c>
      <c r="EK73" s="142">
        <f t="shared" si="163"/>
        <v>0</v>
      </c>
      <c r="EL73" s="142">
        <f t="shared" si="163"/>
        <v>0</v>
      </c>
      <c r="EM73" s="142">
        <f t="shared" si="163"/>
        <v>0</v>
      </c>
      <c r="EN73" s="142">
        <f t="shared" si="163"/>
        <v>0</v>
      </c>
      <c r="EO73" s="142">
        <f t="shared" si="163"/>
        <v>0</v>
      </c>
      <c r="EP73" s="142">
        <f t="shared" si="163"/>
        <v>0</v>
      </c>
      <c r="EQ73" s="142">
        <f t="shared" si="163"/>
        <v>0</v>
      </c>
      <c r="ER73" s="142">
        <f t="shared" si="163"/>
        <v>0</v>
      </c>
      <c r="ES73" s="142">
        <f t="shared" si="163"/>
        <v>0</v>
      </c>
      <c r="ET73" s="142">
        <f t="shared" si="163"/>
        <v>0</v>
      </c>
      <c r="EU73" s="142">
        <f t="shared" si="163"/>
        <v>0</v>
      </c>
      <c r="EV73" s="142">
        <f t="shared" si="163"/>
        <v>0</v>
      </c>
      <c r="EW73" s="142">
        <f t="shared" si="163"/>
        <v>0</v>
      </c>
      <c r="EX73" s="142">
        <f t="shared" si="163"/>
        <v>0</v>
      </c>
      <c r="EY73" s="142">
        <f t="shared" si="163"/>
        <v>0</v>
      </c>
      <c r="EZ73" s="144">
        <f t="shared" si="160"/>
        <v>0</v>
      </c>
      <c r="FA73" s="141">
        <f>IF(AND($M$3&gt;SUM(Q74:$Q$132),$G$3&lt;SUM(Q73:$Q$132)),$G$3-SUM(Q74:$Q$132),0)</f>
        <v>0</v>
      </c>
      <c r="FB73" s="120">
        <v>60</v>
      </c>
      <c r="FC73" s="145">
        <f>CS6</f>
        <v>0</v>
      </c>
      <c r="FD73" s="145">
        <f>CS133</f>
        <v>0</v>
      </c>
      <c r="FE73" s="141" t="str">
        <f t="shared" si="161"/>
        <v>x</v>
      </c>
    </row>
    <row r="74" spans="1:161" s="141" customFormat="1" ht="24.75" customHeight="1">
      <c r="A74" s="121"/>
      <c r="B74" s="121"/>
      <c r="C74" s="122"/>
      <c r="D74" s="123"/>
      <c r="E74" s="123"/>
      <c r="F74" s="124"/>
      <c r="G74" s="125">
        <f aca="true" t="shared" si="164" ref="G74:G130">IF(D74="NA","NA",IF(AND(D74&gt;0,E74&gt;0,MAX(R74,S74)=0),"000",IF(AND(D74=0,A74=0),"",IF(MAX(R74,S74)&gt;0,MAX(R74,S74),""))))</f>
      </c>
      <c r="H74" s="126"/>
      <c r="I74" s="127">
        <f t="shared" si="23"/>
      </c>
      <c r="J74" s="128"/>
      <c r="K74" s="129"/>
      <c r="L74" s="130">
        <f t="shared" si="20"/>
      </c>
      <c r="M74" s="131"/>
      <c r="N74" s="130">
        <f t="shared" si="151"/>
      </c>
      <c r="O74" s="132"/>
      <c r="P74" s="133"/>
      <c r="Q74" s="134">
        <f t="shared" si="152"/>
      </c>
      <c r="R74" s="135">
        <f>IF(AND(E74=1,C74&gt;0),(D74-($B$4-C74)),IF(AND(E74&gt;0,E74=2),(D74-($B$4-C74))*'A - Condition &amp; Criticality'!$E$6,IF(AND(E74&gt;0,E74=3),(D74-($B$4-C74))*'A - Condition &amp; Criticality'!$E$7,IF(AND(E74&gt;0,E74=4),(D74-($B$4-C74))*'A - Condition &amp; Criticality'!$E$8,IF(AND(E74&gt;0,E74=5),(D74-($B$4-C74))*'A - Condition &amp; Criticality'!$E$9,IF(AND(E74&gt;0,E74=6),(D74-($B$4-C74))*'A - Condition &amp; Criticality'!$E$10,IF(AND(E74&gt;0,E74=7),(D74-($B$4-C74))*'A - Condition &amp; Criticality'!$E$11,0)))))))</f>
        <v>0</v>
      </c>
      <c r="S74" s="135">
        <f>IF(AND(E74&gt;0,E74=8),(D74-($B$4-C74))*'A - Condition &amp; Criticality'!$E$12,IF(AND(E74&gt;0,E74=9),(D74-($B$4-C74))*'A - Condition &amp; Criticality'!$E$13,IF(E74=10,0,0)))</f>
        <v>0</v>
      </c>
      <c r="T74" s="136">
        <f t="shared" si="153"/>
      </c>
      <c r="U74" s="137">
        <f t="shared" si="125"/>
        <v>0</v>
      </c>
      <c r="V74" s="138">
        <f t="shared" si="154"/>
        <v>0</v>
      </c>
      <c r="W74" s="138">
        <f t="shared" si="155"/>
        <v>0</v>
      </c>
      <c r="X74" s="139">
        <f>IF($M$3&gt;=SUM(AD74:$AD$132),0,IF(Y74&gt;=AD74,0,-PMT(AE74/12,(AB74)*12,0,(AD74-Y74))/$H$1))</f>
        <v>0</v>
      </c>
      <c r="Y74" s="138" t="e">
        <f>IF(Y75&gt;AD75,(-FV(AE74,(AB74-AB75),0,(Y75-AD75)))+-FV(AE74/12,(AB74-AB75)*12,SUM($X75:X$132)*$H$1),-FV(AE74/12,(AB74-AB75)*12,SUM(X75:$X$132)*$H$1,AC74))</f>
        <v>#N/A</v>
      </c>
      <c r="Z74" s="138" t="e">
        <f>IF(AND(AD74&gt;0,SUM($AD$8:AD73)=0,Y73&gt;0),Y73,0)</f>
        <v>#N/A</v>
      </c>
      <c r="AA74" s="140" t="b">
        <f>IF(AND(X74&gt;0,SUM($X$8:X73)=0),AB74)</f>
        <v>0</v>
      </c>
      <c r="AB74" s="141">
        <f t="shared" si="156"/>
        <v>0</v>
      </c>
      <c r="AC74" s="141">
        <f>IF(AND($M$3&gt;SUM(AD75:$AD$132),$M$3&lt;SUM(AD74:$AD$132)),$M$3-SUM(AD75:$AD$132),0)</f>
        <v>0</v>
      </c>
      <c r="AD74" s="142">
        <f t="shared" si="157"/>
        <v>0</v>
      </c>
      <c r="AE74" s="143" t="e">
        <f t="shared" si="126"/>
        <v>#N/A</v>
      </c>
      <c r="AF74" s="142">
        <f aca="true" t="shared" si="165" ref="AF74:CQ74">IF(AND(NOT(AF$6=AG$6),$T74=AF$6),$V74,0)</f>
        <v>0</v>
      </c>
      <c r="AG74" s="142">
        <f t="shared" si="165"/>
        <v>0</v>
      </c>
      <c r="AH74" s="142">
        <f t="shared" si="165"/>
        <v>0</v>
      </c>
      <c r="AI74" s="142">
        <f t="shared" si="165"/>
        <v>0</v>
      </c>
      <c r="AJ74" s="142">
        <f t="shared" si="165"/>
        <v>0</v>
      </c>
      <c r="AK74" s="142">
        <f t="shared" si="165"/>
        <v>0</v>
      </c>
      <c r="AL74" s="142">
        <f t="shared" si="165"/>
        <v>0</v>
      </c>
      <c r="AM74" s="142">
        <f t="shared" si="165"/>
        <v>0</v>
      </c>
      <c r="AN74" s="142">
        <f t="shared" si="165"/>
        <v>0</v>
      </c>
      <c r="AO74" s="142">
        <f t="shared" si="165"/>
        <v>0</v>
      </c>
      <c r="AP74" s="142">
        <f t="shared" si="165"/>
        <v>0</v>
      </c>
      <c r="AQ74" s="142">
        <f t="shared" si="165"/>
        <v>0</v>
      </c>
      <c r="AR74" s="142">
        <f t="shared" si="165"/>
        <v>0</v>
      </c>
      <c r="AS74" s="142">
        <f t="shared" si="165"/>
        <v>0</v>
      </c>
      <c r="AT74" s="142">
        <f t="shared" si="165"/>
        <v>0</v>
      </c>
      <c r="AU74" s="142">
        <f t="shared" si="165"/>
        <v>0</v>
      </c>
      <c r="AV74" s="142">
        <f t="shared" si="165"/>
        <v>0</v>
      </c>
      <c r="AW74" s="142">
        <f t="shared" si="165"/>
        <v>0</v>
      </c>
      <c r="AX74" s="142">
        <f t="shared" si="165"/>
        <v>0</v>
      </c>
      <c r="AY74" s="142">
        <f t="shared" si="165"/>
        <v>0</v>
      </c>
      <c r="AZ74" s="142">
        <f t="shared" si="165"/>
        <v>0</v>
      </c>
      <c r="BA74" s="142">
        <f t="shared" si="165"/>
        <v>0</v>
      </c>
      <c r="BB74" s="142">
        <f t="shared" si="165"/>
        <v>0</v>
      </c>
      <c r="BC74" s="142">
        <f t="shared" si="165"/>
        <v>0</v>
      </c>
      <c r="BD74" s="142">
        <f t="shared" si="165"/>
        <v>0</v>
      </c>
      <c r="BE74" s="142">
        <f t="shared" si="165"/>
        <v>0</v>
      </c>
      <c r="BF74" s="142">
        <f t="shared" si="165"/>
        <v>0</v>
      </c>
      <c r="BG74" s="142">
        <f t="shared" si="165"/>
        <v>0</v>
      </c>
      <c r="BH74" s="142">
        <f t="shared" si="165"/>
        <v>0</v>
      </c>
      <c r="BI74" s="142">
        <f t="shared" si="165"/>
        <v>0</v>
      </c>
      <c r="BJ74" s="142">
        <f t="shared" si="165"/>
        <v>0</v>
      </c>
      <c r="BK74" s="142">
        <f t="shared" si="165"/>
        <v>0</v>
      </c>
      <c r="BL74" s="142">
        <f t="shared" si="165"/>
        <v>0</v>
      </c>
      <c r="BM74" s="142">
        <f t="shared" si="165"/>
        <v>0</v>
      </c>
      <c r="BN74" s="142">
        <f t="shared" si="165"/>
        <v>0</v>
      </c>
      <c r="BO74" s="142">
        <f t="shared" si="165"/>
        <v>0</v>
      </c>
      <c r="BP74" s="142">
        <f t="shared" si="165"/>
        <v>0</v>
      </c>
      <c r="BQ74" s="142">
        <f t="shared" si="165"/>
        <v>0</v>
      </c>
      <c r="BR74" s="142">
        <f t="shared" si="165"/>
        <v>0</v>
      </c>
      <c r="BS74" s="142">
        <f t="shared" si="165"/>
        <v>0</v>
      </c>
      <c r="BT74" s="142">
        <f t="shared" si="165"/>
        <v>0</v>
      </c>
      <c r="BU74" s="142">
        <f t="shared" si="165"/>
        <v>0</v>
      </c>
      <c r="BV74" s="142">
        <f t="shared" si="165"/>
        <v>0</v>
      </c>
      <c r="BW74" s="142">
        <f t="shared" si="165"/>
        <v>0</v>
      </c>
      <c r="BX74" s="142">
        <f t="shared" si="165"/>
        <v>0</v>
      </c>
      <c r="BY74" s="142">
        <f t="shared" si="165"/>
        <v>0</v>
      </c>
      <c r="BZ74" s="142">
        <f t="shared" si="165"/>
        <v>0</v>
      </c>
      <c r="CA74" s="142">
        <f t="shared" si="165"/>
        <v>0</v>
      </c>
      <c r="CB74" s="142">
        <f t="shared" si="165"/>
        <v>0</v>
      </c>
      <c r="CC74" s="142">
        <f t="shared" si="165"/>
        <v>0</v>
      </c>
      <c r="CD74" s="142">
        <f t="shared" si="165"/>
        <v>0</v>
      </c>
      <c r="CE74" s="142">
        <f t="shared" si="165"/>
        <v>0</v>
      </c>
      <c r="CF74" s="142">
        <f t="shared" si="165"/>
        <v>0</v>
      </c>
      <c r="CG74" s="142">
        <f t="shared" si="165"/>
        <v>0</v>
      </c>
      <c r="CH74" s="142">
        <f t="shared" si="165"/>
        <v>0</v>
      </c>
      <c r="CI74" s="142">
        <f t="shared" si="165"/>
        <v>0</v>
      </c>
      <c r="CJ74" s="142">
        <f t="shared" si="165"/>
        <v>0</v>
      </c>
      <c r="CK74" s="142">
        <f t="shared" si="165"/>
        <v>0</v>
      </c>
      <c r="CL74" s="142">
        <f t="shared" si="165"/>
        <v>0</v>
      </c>
      <c r="CM74" s="142">
        <f t="shared" si="165"/>
        <v>0</v>
      </c>
      <c r="CN74" s="142">
        <f t="shared" si="165"/>
        <v>0</v>
      </c>
      <c r="CO74" s="142">
        <f t="shared" si="165"/>
        <v>0</v>
      </c>
      <c r="CP74" s="142">
        <f t="shared" si="165"/>
        <v>0</v>
      </c>
      <c r="CQ74" s="142">
        <f t="shared" si="165"/>
        <v>0</v>
      </c>
      <c r="CR74" s="142">
        <f aca="true" t="shared" si="166" ref="CR74:EY74">IF(AND(NOT(CR$6=CS$6),$T74=CR$6),$V74,0)</f>
        <v>0</v>
      </c>
      <c r="CS74" s="142">
        <f t="shared" si="166"/>
        <v>0</v>
      </c>
      <c r="CT74" s="142">
        <f t="shared" si="166"/>
        <v>0</v>
      </c>
      <c r="CU74" s="142">
        <f t="shared" si="166"/>
        <v>0</v>
      </c>
      <c r="CV74" s="142">
        <f t="shared" si="166"/>
        <v>0</v>
      </c>
      <c r="CW74" s="142">
        <f t="shared" si="166"/>
        <v>0</v>
      </c>
      <c r="CX74" s="142">
        <f t="shared" si="166"/>
        <v>0</v>
      </c>
      <c r="CY74" s="142">
        <f t="shared" si="166"/>
        <v>0</v>
      </c>
      <c r="CZ74" s="142">
        <f t="shared" si="166"/>
        <v>0</v>
      </c>
      <c r="DA74" s="142">
        <f t="shared" si="166"/>
        <v>0</v>
      </c>
      <c r="DB74" s="142">
        <f t="shared" si="166"/>
        <v>0</v>
      </c>
      <c r="DC74" s="142">
        <f t="shared" si="166"/>
        <v>0</v>
      </c>
      <c r="DD74" s="142">
        <f t="shared" si="166"/>
        <v>0</v>
      </c>
      <c r="DE74" s="142">
        <f t="shared" si="166"/>
        <v>0</v>
      </c>
      <c r="DF74" s="142">
        <f t="shared" si="166"/>
        <v>0</v>
      </c>
      <c r="DG74" s="142">
        <f t="shared" si="166"/>
        <v>0</v>
      </c>
      <c r="DH74" s="142">
        <f t="shared" si="166"/>
        <v>0</v>
      </c>
      <c r="DI74" s="142">
        <f t="shared" si="166"/>
        <v>0</v>
      </c>
      <c r="DJ74" s="142">
        <f t="shared" si="166"/>
        <v>0</v>
      </c>
      <c r="DK74" s="142">
        <f t="shared" si="166"/>
        <v>0</v>
      </c>
      <c r="DL74" s="142">
        <f t="shared" si="166"/>
        <v>0</v>
      </c>
      <c r="DM74" s="142">
        <f t="shared" si="166"/>
        <v>0</v>
      </c>
      <c r="DN74" s="142">
        <f t="shared" si="166"/>
        <v>0</v>
      </c>
      <c r="DO74" s="142">
        <f t="shared" si="166"/>
        <v>0</v>
      </c>
      <c r="DP74" s="142">
        <f t="shared" si="166"/>
        <v>0</v>
      </c>
      <c r="DQ74" s="142">
        <f t="shared" si="166"/>
        <v>0</v>
      </c>
      <c r="DR74" s="142">
        <f t="shared" si="166"/>
        <v>0</v>
      </c>
      <c r="DS74" s="142">
        <f t="shared" si="166"/>
        <v>0</v>
      </c>
      <c r="DT74" s="142">
        <f t="shared" si="166"/>
        <v>0</v>
      </c>
      <c r="DU74" s="142">
        <f t="shared" si="166"/>
        <v>0</v>
      </c>
      <c r="DV74" s="142">
        <f t="shared" si="166"/>
        <v>0</v>
      </c>
      <c r="DW74" s="142">
        <f t="shared" si="166"/>
        <v>0</v>
      </c>
      <c r="DX74" s="142">
        <f t="shared" si="166"/>
        <v>0</v>
      </c>
      <c r="DY74" s="142">
        <f t="shared" si="166"/>
        <v>0</v>
      </c>
      <c r="DZ74" s="142">
        <f t="shared" si="166"/>
        <v>0</v>
      </c>
      <c r="EA74" s="142">
        <f t="shared" si="166"/>
        <v>0</v>
      </c>
      <c r="EB74" s="142">
        <f t="shared" si="166"/>
        <v>0</v>
      </c>
      <c r="EC74" s="142">
        <f t="shared" si="166"/>
        <v>0</v>
      </c>
      <c r="ED74" s="142">
        <f t="shared" si="166"/>
        <v>0</v>
      </c>
      <c r="EE74" s="142">
        <f t="shared" si="166"/>
        <v>0</v>
      </c>
      <c r="EF74" s="142">
        <f t="shared" si="166"/>
        <v>0</v>
      </c>
      <c r="EG74" s="142">
        <f t="shared" si="166"/>
        <v>0</v>
      </c>
      <c r="EH74" s="142">
        <f t="shared" si="166"/>
        <v>0</v>
      </c>
      <c r="EI74" s="142">
        <f t="shared" si="166"/>
        <v>0</v>
      </c>
      <c r="EJ74" s="142">
        <f t="shared" si="166"/>
        <v>0</v>
      </c>
      <c r="EK74" s="142">
        <f t="shared" si="166"/>
        <v>0</v>
      </c>
      <c r="EL74" s="142">
        <f t="shared" si="166"/>
        <v>0</v>
      </c>
      <c r="EM74" s="142">
        <f t="shared" si="166"/>
        <v>0</v>
      </c>
      <c r="EN74" s="142">
        <f t="shared" si="166"/>
        <v>0</v>
      </c>
      <c r="EO74" s="142">
        <f t="shared" si="166"/>
        <v>0</v>
      </c>
      <c r="EP74" s="142">
        <f t="shared" si="166"/>
        <v>0</v>
      </c>
      <c r="EQ74" s="142">
        <f t="shared" si="166"/>
        <v>0</v>
      </c>
      <c r="ER74" s="142">
        <f t="shared" si="166"/>
        <v>0</v>
      </c>
      <c r="ES74" s="142">
        <f t="shared" si="166"/>
        <v>0</v>
      </c>
      <c r="ET74" s="142">
        <f t="shared" si="166"/>
        <v>0</v>
      </c>
      <c r="EU74" s="142">
        <f t="shared" si="166"/>
        <v>0</v>
      </c>
      <c r="EV74" s="142">
        <f t="shared" si="166"/>
        <v>0</v>
      </c>
      <c r="EW74" s="142">
        <f t="shared" si="166"/>
        <v>0</v>
      </c>
      <c r="EX74" s="142">
        <f t="shared" si="166"/>
        <v>0</v>
      </c>
      <c r="EY74" s="142">
        <f t="shared" si="166"/>
        <v>0</v>
      </c>
      <c r="EZ74" s="144">
        <f t="shared" si="160"/>
        <v>0</v>
      </c>
      <c r="FA74" s="141">
        <f>IF(AND($M$3&gt;SUM(Q75:$Q$132),$G$3&lt;SUM(Q74:$Q$132)),$G$3-SUM(Q75:$Q$132),0)</f>
        <v>0</v>
      </c>
      <c r="FB74" s="120">
        <v>59</v>
      </c>
      <c r="FC74" s="145">
        <f>CT6</f>
        <v>0</v>
      </c>
      <c r="FD74" s="145">
        <f>CT133</f>
        <v>0</v>
      </c>
      <c r="FE74" s="141" t="str">
        <f t="shared" si="161"/>
        <v>x</v>
      </c>
    </row>
    <row r="75" spans="1:161" s="141" customFormat="1" ht="24.75" customHeight="1">
      <c r="A75" s="121"/>
      <c r="B75" s="121"/>
      <c r="C75" s="122"/>
      <c r="D75" s="123"/>
      <c r="E75" s="123"/>
      <c r="F75" s="124"/>
      <c r="G75" s="125">
        <f t="shared" si="164"/>
      </c>
      <c r="H75" s="126"/>
      <c r="I75" s="127">
        <f t="shared" si="23"/>
      </c>
      <c r="J75" s="128"/>
      <c r="K75" s="129"/>
      <c r="L75" s="130">
        <f aca="true" t="shared" si="167" ref="L75:L132">IF(D75="NA","NA",IF(G75="","",IF(J75&gt;0,J75-(J75*(G75/D75)),IF(AND(J75=0,K75&gt;0),-FV(K75,($B$4-C75),,H75)*(100%-(G75/D75)),H75-(H75*(G75/D75))))))</f>
      </c>
      <c r="M75" s="131"/>
      <c r="N75" s="130">
        <f t="shared" si="151"/>
      </c>
      <c r="O75" s="132"/>
      <c r="P75" s="133"/>
      <c r="Q75" s="134">
        <f t="shared" si="152"/>
      </c>
      <c r="R75" s="135">
        <f>IF(AND(E75=1,C75&gt;0),(D75-($B$4-C75)),IF(AND(E75&gt;0,E75=2),(D75-($B$4-C75))*'A - Condition &amp; Criticality'!$E$6,IF(AND(E75&gt;0,E75=3),(D75-($B$4-C75))*'A - Condition &amp; Criticality'!$E$7,IF(AND(E75&gt;0,E75=4),(D75-($B$4-C75))*'A - Condition &amp; Criticality'!$E$8,IF(AND(E75&gt;0,E75=5),(D75-($B$4-C75))*'A - Condition &amp; Criticality'!$E$9,IF(AND(E75&gt;0,E75=6),(D75-($B$4-C75))*'A - Condition &amp; Criticality'!$E$10,IF(AND(E75&gt;0,E75=7),(D75-($B$4-C75))*'A - Condition &amp; Criticality'!$E$11,0)))))))</f>
        <v>0</v>
      </c>
      <c r="S75" s="135">
        <f>IF(AND(E75&gt;0,E75=8),(D75-($B$4-C75))*'A - Condition &amp; Criticality'!$E$12,IF(AND(E75&gt;0,E75=9),(D75-($B$4-C75))*'A - Condition &amp; Criticality'!$E$13,IF(E75=10,0,0)))</f>
        <v>0</v>
      </c>
      <c r="T75" s="136">
        <f t="shared" si="153"/>
      </c>
      <c r="U75" s="137">
        <f t="shared" si="125"/>
        <v>0</v>
      </c>
      <c r="V75" s="138">
        <f t="shared" si="154"/>
        <v>0</v>
      </c>
      <c r="W75" s="138">
        <f t="shared" si="155"/>
        <v>0</v>
      </c>
      <c r="X75" s="139">
        <f>IF($M$3&gt;=SUM(AD75:$AD$132),0,IF(Y75&gt;=AD75,0,-PMT(AE75/12,(AB75)*12,0,(AD75-Y75))/$H$1))</f>
        <v>0</v>
      </c>
      <c r="Y75" s="138" t="e">
        <f>IF(Y76&gt;AD76,(-FV(AE75,(AB75-AB76),0,(Y76-AD76)))+-FV(AE75/12,(AB75-AB76)*12,SUM($X76:X$132)*$H$1),-FV(AE75/12,(AB75-AB76)*12,SUM(X76:$X$132)*$H$1,AC75))</f>
        <v>#N/A</v>
      </c>
      <c r="Z75" s="138" t="e">
        <f>IF(AND(AD75&gt;0,SUM($AD$8:AD74)=0,Y74&gt;0),Y74,0)</f>
        <v>#N/A</v>
      </c>
      <c r="AA75" s="140" t="b">
        <f>IF(AND(X75&gt;0,SUM($X$8:X74)=0),AB75)</f>
        <v>0</v>
      </c>
      <c r="AB75" s="141">
        <f t="shared" si="156"/>
        <v>0</v>
      </c>
      <c r="AC75" s="141">
        <f>IF(AND($M$3&gt;SUM(AD76:$AD$132),$M$3&lt;SUM(AD75:$AD$132)),$M$3-SUM(AD76:$AD$132),0)</f>
        <v>0</v>
      </c>
      <c r="AD75" s="142">
        <f t="shared" si="157"/>
        <v>0</v>
      </c>
      <c r="AE75" s="143" t="e">
        <f t="shared" si="126"/>
        <v>#N/A</v>
      </c>
      <c r="AF75" s="142">
        <f aca="true" t="shared" si="168" ref="AF75:CQ75">IF(AND(NOT(AF$6=AG$6),$T75=AF$6),$V75,0)</f>
        <v>0</v>
      </c>
      <c r="AG75" s="142">
        <f t="shared" si="168"/>
        <v>0</v>
      </c>
      <c r="AH75" s="142">
        <f t="shared" si="168"/>
        <v>0</v>
      </c>
      <c r="AI75" s="142">
        <f t="shared" si="168"/>
        <v>0</v>
      </c>
      <c r="AJ75" s="142">
        <f t="shared" si="168"/>
        <v>0</v>
      </c>
      <c r="AK75" s="142">
        <f t="shared" si="168"/>
        <v>0</v>
      </c>
      <c r="AL75" s="142">
        <f t="shared" si="168"/>
        <v>0</v>
      </c>
      <c r="AM75" s="142">
        <f t="shared" si="168"/>
        <v>0</v>
      </c>
      <c r="AN75" s="142">
        <f t="shared" si="168"/>
        <v>0</v>
      </c>
      <c r="AO75" s="142">
        <f t="shared" si="168"/>
        <v>0</v>
      </c>
      <c r="AP75" s="142">
        <f t="shared" si="168"/>
        <v>0</v>
      </c>
      <c r="AQ75" s="142">
        <f t="shared" si="168"/>
        <v>0</v>
      </c>
      <c r="AR75" s="142">
        <f t="shared" si="168"/>
        <v>0</v>
      </c>
      <c r="AS75" s="142">
        <f t="shared" si="168"/>
        <v>0</v>
      </c>
      <c r="AT75" s="142">
        <f t="shared" si="168"/>
        <v>0</v>
      </c>
      <c r="AU75" s="142">
        <f t="shared" si="168"/>
        <v>0</v>
      </c>
      <c r="AV75" s="142">
        <f t="shared" si="168"/>
        <v>0</v>
      </c>
      <c r="AW75" s="142">
        <f t="shared" si="168"/>
        <v>0</v>
      </c>
      <c r="AX75" s="142">
        <f t="shared" si="168"/>
        <v>0</v>
      </c>
      <c r="AY75" s="142">
        <f t="shared" si="168"/>
        <v>0</v>
      </c>
      <c r="AZ75" s="142">
        <f t="shared" si="168"/>
        <v>0</v>
      </c>
      <c r="BA75" s="142">
        <f t="shared" si="168"/>
        <v>0</v>
      </c>
      <c r="BB75" s="142">
        <f t="shared" si="168"/>
        <v>0</v>
      </c>
      <c r="BC75" s="142">
        <f t="shared" si="168"/>
        <v>0</v>
      </c>
      <c r="BD75" s="142">
        <f t="shared" si="168"/>
        <v>0</v>
      </c>
      <c r="BE75" s="142">
        <f t="shared" si="168"/>
        <v>0</v>
      </c>
      <c r="BF75" s="142">
        <f t="shared" si="168"/>
        <v>0</v>
      </c>
      <c r="BG75" s="142">
        <f t="shared" si="168"/>
        <v>0</v>
      </c>
      <c r="BH75" s="142">
        <f t="shared" si="168"/>
        <v>0</v>
      </c>
      <c r="BI75" s="142">
        <f t="shared" si="168"/>
        <v>0</v>
      </c>
      <c r="BJ75" s="142">
        <f t="shared" si="168"/>
        <v>0</v>
      </c>
      <c r="BK75" s="142">
        <f t="shared" si="168"/>
        <v>0</v>
      </c>
      <c r="BL75" s="142">
        <f t="shared" si="168"/>
        <v>0</v>
      </c>
      <c r="BM75" s="142">
        <f t="shared" si="168"/>
        <v>0</v>
      </c>
      <c r="BN75" s="142">
        <f t="shared" si="168"/>
        <v>0</v>
      </c>
      <c r="BO75" s="142">
        <f t="shared" si="168"/>
        <v>0</v>
      </c>
      <c r="BP75" s="142">
        <f t="shared" si="168"/>
        <v>0</v>
      </c>
      <c r="BQ75" s="142">
        <f t="shared" si="168"/>
        <v>0</v>
      </c>
      <c r="BR75" s="142">
        <f t="shared" si="168"/>
        <v>0</v>
      </c>
      <c r="BS75" s="142">
        <f t="shared" si="168"/>
        <v>0</v>
      </c>
      <c r="BT75" s="142">
        <f t="shared" si="168"/>
        <v>0</v>
      </c>
      <c r="BU75" s="142">
        <f t="shared" si="168"/>
        <v>0</v>
      </c>
      <c r="BV75" s="142">
        <f t="shared" si="168"/>
        <v>0</v>
      </c>
      <c r="BW75" s="142">
        <f t="shared" si="168"/>
        <v>0</v>
      </c>
      <c r="BX75" s="142">
        <f t="shared" si="168"/>
        <v>0</v>
      </c>
      <c r="BY75" s="142">
        <f t="shared" si="168"/>
        <v>0</v>
      </c>
      <c r="BZ75" s="142">
        <f t="shared" si="168"/>
        <v>0</v>
      </c>
      <c r="CA75" s="142">
        <f t="shared" si="168"/>
        <v>0</v>
      </c>
      <c r="CB75" s="142">
        <f t="shared" si="168"/>
        <v>0</v>
      </c>
      <c r="CC75" s="142">
        <f t="shared" si="168"/>
        <v>0</v>
      </c>
      <c r="CD75" s="142">
        <f t="shared" si="168"/>
        <v>0</v>
      </c>
      <c r="CE75" s="142">
        <f t="shared" si="168"/>
        <v>0</v>
      </c>
      <c r="CF75" s="142">
        <f t="shared" si="168"/>
        <v>0</v>
      </c>
      <c r="CG75" s="142">
        <f t="shared" si="168"/>
        <v>0</v>
      </c>
      <c r="CH75" s="142">
        <f t="shared" si="168"/>
        <v>0</v>
      </c>
      <c r="CI75" s="142">
        <f t="shared" si="168"/>
        <v>0</v>
      </c>
      <c r="CJ75" s="142">
        <f t="shared" si="168"/>
        <v>0</v>
      </c>
      <c r="CK75" s="142">
        <f t="shared" si="168"/>
        <v>0</v>
      </c>
      <c r="CL75" s="142">
        <f t="shared" si="168"/>
        <v>0</v>
      </c>
      <c r="CM75" s="142">
        <f t="shared" si="168"/>
        <v>0</v>
      </c>
      <c r="CN75" s="142">
        <f t="shared" si="168"/>
        <v>0</v>
      </c>
      <c r="CO75" s="142">
        <f t="shared" si="168"/>
        <v>0</v>
      </c>
      <c r="CP75" s="142">
        <f t="shared" si="168"/>
        <v>0</v>
      </c>
      <c r="CQ75" s="142">
        <f t="shared" si="168"/>
        <v>0</v>
      </c>
      <c r="CR75" s="142">
        <f aca="true" t="shared" si="169" ref="CR75:EY75">IF(AND(NOT(CR$6=CS$6),$T75=CR$6),$V75,0)</f>
        <v>0</v>
      </c>
      <c r="CS75" s="142">
        <f t="shared" si="169"/>
        <v>0</v>
      </c>
      <c r="CT75" s="142">
        <f t="shared" si="169"/>
        <v>0</v>
      </c>
      <c r="CU75" s="142">
        <f t="shared" si="169"/>
        <v>0</v>
      </c>
      <c r="CV75" s="142">
        <f t="shared" si="169"/>
        <v>0</v>
      </c>
      <c r="CW75" s="142">
        <f t="shared" si="169"/>
        <v>0</v>
      </c>
      <c r="CX75" s="142">
        <f t="shared" si="169"/>
        <v>0</v>
      </c>
      <c r="CY75" s="142">
        <f t="shared" si="169"/>
        <v>0</v>
      </c>
      <c r="CZ75" s="142">
        <f t="shared" si="169"/>
        <v>0</v>
      </c>
      <c r="DA75" s="142">
        <f t="shared" si="169"/>
        <v>0</v>
      </c>
      <c r="DB75" s="142">
        <f t="shared" si="169"/>
        <v>0</v>
      </c>
      <c r="DC75" s="142">
        <f t="shared" si="169"/>
        <v>0</v>
      </c>
      <c r="DD75" s="142">
        <f t="shared" si="169"/>
        <v>0</v>
      </c>
      <c r="DE75" s="142">
        <f t="shared" si="169"/>
        <v>0</v>
      </c>
      <c r="DF75" s="142">
        <f t="shared" si="169"/>
        <v>0</v>
      </c>
      <c r="DG75" s="142">
        <f t="shared" si="169"/>
        <v>0</v>
      </c>
      <c r="DH75" s="142">
        <f t="shared" si="169"/>
        <v>0</v>
      </c>
      <c r="DI75" s="142">
        <f t="shared" si="169"/>
        <v>0</v>
      </c>
      <c r="DJ75" s="142">
        <f t="shared" si="169"/>
        <v>0</v>
      </c>
      <c r="DK75" s="142">
        <f t="shared" si="169"/>
        <v>0</v>
      </c>
      <c r="DL75" s="142">
        <f t="shared" si="169"/>
        <v>0</v>
      </c>
      <c r="DM75" s="142">
        <f t="shared" si="169"/>
        <v>0</v>
      </c>
      <c r="DN75" s="142">
        <f t="shared" si="169"/>
        <v>0</v>
      </c>
      <c r="DO75" s="142">
        <f t="shared" si="169"/>
        <v>0</v>
      </c>
      <c r="DP75" s="142">
        <f t="shared" si="169"/>
        <v>0</v>
      </c>
      <c r="DQ75" s="142">
        <f t="shared" si="169"/>
        <v>0</v>
      </c>
      <c r="DR75" s="142">
        <f t="shared" si="169"/>
        <v>0</v>
      </c>
      <c r="DS75" s="142">
        <f t="shared" si="169"/>
        <v>0</v>
      </c>
      <c r="DT75" s="142">
        <f t="shared" si="169"/>
        <v>0</v>
      </c>
      <c r="DU75" s="142">
        <f t="shared" si="169"/>
        <v>0</v>
      </c>
      <c r="DV75" s="142">
        <f t="shared" si="169"/>
        <v>0</v>
      </c>
      <c r="DW75" s="142">
        <f t="shared" si="169"/>
        <v>0</v>
      </c>
      <c r="DX75" s="142">
        <f t="shared" si="169"/>
        <v>0</v>
      </c>
      <c r="DY75" s="142">
        <f t="shared" si="169"/>
        <v>0</v>
      </c>
      <c r="DZ75" s="142">
        <f t="shared" si="169"/>
        <v>0</v>
      </c>
      <c r="EA75" s="142">
        <f t="shared" si="169"/>
        <v>0</v>
      </c>
      <c r="EB75" s="142">
        <f t="shared" si="169"/>
        <v>0</v>
      </c>
      <c r="EC75" s="142">
        <f t="shared" si="169"/>
        <v>0</v>
      </c>
      <c r="ED75" s="142">
        <f t="shared" si="169"/>
        <v>0</v>
      </c>
      <c r="EE75" s="142">
        <f t="shared" si="169"/>
        <v>0</v>
      </c>
      <c r="EF75" s="142">
        <f t="shared" si="169"/>
        <v>0</v>
      </c>
      <c r="EG75" s="142">
        <f t="shared" si="169"/>
        <v>0</v>
      </c>
      <c r="EH75" s="142">
        <f t="shared" si="169"/>
        <v>0</v>
      </c>
      <c r="EI75" s="142">
        <f t="shared" si="169"/>
        <v>0</v>
      </c>
      <c r="EJ75" s="142">
        <f t="shared" si="169"/>
        <v>0</v>
      </c>
      <c r="EK75" s="142">
        <f t="shared" si="169"/>
        <v>0</v>
      </c>
      <c r="EL75" s="142">
        <f t="shared" si="169"/>
        <v>0</v>
      </c>
      <c r="EM75" s="142">
        <f t="shared" si="169"/>
        <v>0</v>
      </c>
      <c r="EN75" s="142">
        <f t="shared" si="169"/>
        <v>0</v>
      </c>
      <c r="EO75" s="142">
        <f t="shared" si="169"/>
        <v>0</v>
      </c>
      <c r="EP75" s="142">
        <f t="shared" si="169"/>
        <v>0</v>
      </c>
      <c r="EQ75" s="142">
        <f t="shared" si="169"/>
        <v>0</v>
      </c>
      <c r="ER75" s="142">
        <f t="shared" si="169"/>
        <v>0</v>
      </c>
      <c r="ES75" s="142">
        <f t="shared" si="169"/>
        <v>0</v>
      </c>
      <c r="ET75" s="142">
        <f t="shared" si="169"/>
        <v>0</v>
      </c>
      <c r="EU75" s="142">
        <f t="shared" si="169"/>
        <v>0</v>
      </c>
      <c r="EV75" s="142">
        <f t="shared" si="169"/>
        <v>0</v>
      </c>
      <c r="EW75" s="142">
        <f t="shared" si="169"/>
        <v>0</v>
      </c>
      <c r="EX75" s="142">
        <f t="shared" si="169"/>
        <v>0</v>
      </c>
      <c r="EY75" s="142">
        <f t="shared" si="169"/>
        <v>0</v>
      </c>
      <c r="EZ75" s="144">
        <f t="shared" si="160"/>
        <v>0</v>
      </c>
      <c r="FA75" s="141">
        <f>IF(AND($M$3&gt;SUM(Q76:$Q$132),$G$3&lt;SUM(Q75:$Q$132)),$G$3-SUM(Q76:$Q$132),0)</f>
        <v>0</v>
      </c>
      <c r="FB75" s="120">
        <v>58</v>
      </c>
      <c r="FC75" s="145">
        <f>CU6</f>
        <v>0</v>
      </c>
      <c r="FD75" s="145">
        <f>CU133</f>
        <v>0</v>
      </c>
      <c r="FE75" s="141" t="str">
        <f t="shared" si="161"/>
        <v>x</v>
      </c>
    </row>
    <row r="76" spans="1:161" s="141" customFormat="1" ht="24.75" customHeight="1">
      <c r="A76" s="121"/>
      <c r="B76" s="121"/>
      <c r="C76" s="122"/>
      <c r="D76" s="123"/>
      <c r="E76" s="123"/>
      <c r="F76" s="124"/>
      <c r="G76" s="125">
        <f t="shared" si="164"/>
      </c>
      <c r="H76" s="126"/>
      <c r="I76" s="127">
        <f aca="true" t="shared" si="170" ref="I76:I132">IF(AND(H76=0,J76=0),"",IF(ISERROR(-FV(K76,$B$4-C76,,H76)*(G76/D76)),"",-FV(K76,$B$4-C76,,H76)*(G76/D76)))</f>
      </c>
      <c r="J76" s="128"/>
      <c r="K76" s="129"/>
      <c r="L76" s="130">
        <f t="shared" si="167"/>
      </c>
      <c r="M76" s="131"/>
      <c r="N76" s="130">
        <f t="shared" si="151"/>
      </c>
      <c r="O76" s="132"/>
      <c r="P76" s="133"/>
      <c r="Q76" s="134">
        <f t="shared" si="152"/>
      </c>
      <c r="R76" s="135">
        <f>IF(AND(E76=1,C76&gt;0),(D76-($B$4-C76)),IF(AND(E76&gt;0,E76=2),(D76-($B$4-C76))*'A - Condition &amp; Criticality'!$E$6,IF(AND(E76&gt;0,E76=3),(D76-($B$4-C76))*'A - Condition &amp; Criticality'!$E$7,IF(AND(E76&gt;0,E76=4),(D76-($B$4-C76))*'A - Condition &amp; Criticality'!$E$8,IF(AND(E76&gt;0,E76=5),(D76-($B$4-C76))*'A - Condition &amp; Criticality'!$E$9,IF(AND(E76&gt;0,E76=6),(D76-($B$4-C76))*'A - Condition &amp; Criticality'!$E$10,IF(AND(E76&gt;0,E76=7),(D76-($B$4-C76))*'A - Condition &amp; Criticality'!$E$11,0)))))))</f>
        <v>0</v>
      </c>
      <c r="S76" s="135">
        <f>IF(AND(E76&gt;0,E76=8),(D76-($B$4-C76))*'A - Condition &amp; Criticality'!$E$12,IF(AND(E76&gt;0,E76=9),(D76-($B$4-C76))*'A - Condition &amp; Criticality'!$E$13,IF(E76=10,0,0)))</f>
        <v>0</v>
      </c>
      <c r="T76" s="136">
        <f t="shared" si="153"/>
      </c>
      <c r="U76" s="137">
        <f t="shared" si="125"/>
        <v>0</v>
      </c>
      <c r="V76" s="138">
        <f t="shared" si="154"/>
        <v>0</v>
      </c>
      <c r="W76" s="138">
        <f t="shared" si="155"/>
        <v>0</v>
      </c>
      <c r="X76" s="139">
        <f>IF($M$3&gt;=SUM(AD76:$AD$132),0,IF(Y76&gt;=AD76,0,-PMT(AE76/12,(AB76)*12,0,(AD76-Y76))/$H$1))</f>
        <v>0</v>
      </c>
      <c r="Y76" s="138" t="e">
        <f>IF(Y77&gt;AD77,(-FV(AE76,(AB76-AB77),0,(Y77-AD77)))+-FV(AE76/12,(AB76-AB77)*12,SUM($X77:X$132)*$H$1),-FV(AE76/12,(AB76-AB77)*12,SUM(X77:$X$132)*$H$1,AC76))</f>
        <v>#N/A</v>
      </c>
      <c r="Z76" s="138" t="e">
        <f>IF(AND(AD76&gt;0,SUM($AD$8:AD75)=0,Y75&gt;0),Y75,0)</f>
        <v>#N/A</v>
      </c>
      <c r="AA76" s="140" t="b">
        <f>IF(AND(X76&gt;0,SUM($X$8:X75)=0),AB76)</f>
        <v>0</v>
      </c>
      <c r="AB76" s="141">
        <f t="shared" si="156"/>
        <v>0</v>
      </c>
      <c r="AC76" s="141">
        <f>IF(AND($M$3&gt;SUM(AD77:$AD$132),$M$3&lt;SUM(AD76:$AD$132)),$M$3-SUM(AD77:$AD$132),0)</f>
        <v>0</v>
      </c>
      <c r="AD76" s="142">
        <f t="shared" si="157"/>
        <v>0</v>
      </c>
      <c r="AE76" s="143" t="e">
        <f t="shared" si="126"/>
        <v>#N/A</v>
      </c>
      <c r="AF76" s="142">
        <f aca="true" t="shared" si="171" ref="AF76:CQ76">IF(AND(NOT(AF$6=AG$6),$T76=AF$6),$V76,0)</f>
        <v>0</v>
      </c>
      <c r="AG76" s="142">
        <f t="shared" si="171"/>
        <v>0</v>
      </c>
      <c r="AH76" s="142">
        <f t="shared" si="171"/>
        <v>0</v>
      </c>
      <c r="AI76" s="142">
        <f t="shared" si="171"/>
        <v>0</v>
      </c>
      <c r="AJ76" s="142">
        <f t="shared" si="171"/>
        <v>0</v>
      </c>
      <c r="AK76" s="142">
        <f t="shared" si="171"/>
        <v>0</v>
      </c>
      <c r="AL76" s="142">
        <f t="shared" si="171"/>
        <v>0</v>
      </c>
      <c r="AM76" s="142">
        <f t="shared" si="171"/>
        <v>0</v>
      </c>
      <c r="AN76" s="142">
        <f t="shared" si="171"/>
        <v>0</v>
      </c>
      <c r="AO76" s="142">
        <f t="shared" si="171"/>
        <v>0</v>
      </c>
      <c r="AP76" s="142">
        <f t="shared" si="171"/>
        <v>0</v>
      </c>
      <c r="AQ76" s="142">
        <f t="shared" si="171"/>
        <v>0</v>
      </c>
      <c r="AR76" s="142">
        <f t="shared" si="171"/>
        <v>0</v>
      </c>
      <c r="AS76" s="142">
        <f t="shared" si="171"/>
        <v>0</v>
      </c>
      <c r="AT76" s="142">
        <f t="shared" si="171"/>
        <v>0</v>
      </c>
      <c r="AU76" s="142">
        <f t="shared" si="171"/>
        <v>0</v>
      </c>
      <c r="AV76" s="142">
        <f t="shared" si="171"/>
        <v>0</v>
      </c>
      <c r="AW76" s="142">
        <f t="shared" si="171"/>
        <v>0</v>
      </c>
      <c r="AX76" s="142">
        <f t="shared" si="171"/>
        <v>0</v>
      </c>
      <c r="AY76" s="142">
        <f t="shared" si="171"/>
        <v>0</v>
      </c>
      <c r="AZ76" s="142">
        <f t="shared" si="171"/>
        <v>0</v>
      </c>
      <c r="BA76" s="142">
        <f t="shared" si="171"/>
        <v>0</v>
      </c>
      <c r="BB76" s="142">
        <f t="shared" si="171"/>
        <v>0</v>
      </c>
      <c r="BC76" s="142">
        <f t="shared" si="171"/>
        <v>0</v>
      </c>
      <c r="BD76" s="142">
        <f t="shared" si="171"/>
        <v>0</v>
      </c>
      <c r="BE76" s="142">
        <f t="shared" si="171"/>
        <v>0</v>
      </c>
      <c r="BF76" s="142">
        <f t="shared" si="171"/>
        <v>0</v>
      </c>
      <c r="BG76" s="142">
        <f t="shared" si="171"/>
        <v>0</v>
      </c>
      <c r="BH76" s="142">
        <f t="shared" si="171"/>
        <v>0</v>
      </c>
      <c r="BI76" s="142">
        <f t="shared" si="171"/>
        <v>0</v>
      </c>
      <c r="BJ76" s="142">
        <f t="shared" si="171"/>
        <v>0</v>
      </c>
      <c r="BK76" s="142">
        <f t="shared" si="171"/>
        <v>0</v>
      </c>
      <c r="BL76" s="142">
        <f t="shared" si="171"/>
        <v>0</v>
      </c>
      <c r="BM76" s="142">
        <f t="shared" si="171"/>
        <v>0</v>
      </c>
      <c r="BN76" s="142">
        <f t="shared" si="171"/>
        <v>0</v>
      </c>
      <c r="BO76" s="142">
        <f t="shared" si="171"/>
        <v>0</v>
      </c>
      <c r="BP76" s="142">
        <f t="shared" si="171"/>
        <v>0</v>
      </c>
      <c r="BQ76" s="142">
        <f t="shared" si="171"/>
        <v>0</v>
      </c>
      <c r="BR76" s="142">
        <f t="shared" si="171"/>
        <v>0</v>
      </c>
      <c r="BS76" s="142">
        <f t="shared" si="171"/>
        <v>0</v>
      </c>
      <c r="BT76" s="142">
        <f t="shared" si="171"/>
        <v>0</v>
      </c>
      <c r="BU76" s="142">
        <f t="shared" si="171"/>
        <v>0</v>
      </c>
      <c r="BV76" s="142">
        <f t="shared" si="171"/>
        <v>0</v>
      </c>
      <c r="BW76" s="142">
        <f t="shared" si="171"/>
        <v>0</v>
      </c>
      <c r="BX76" s="142">
        <f t="shared" si="171"/>
        <v>0</v>
      </c>
      <c r="BY76" s="142">
        <f t="shared" si="171"/>
        <v>0</v>
      </c>
      <c r="BZ76" s="142">
        <f t="shared" si="171"/>
        <v>0</v>
      </c>
      <c r="CA76" s="142">
        <f t="shared" si="171"/>
        <v>0</v>
      </c>
      <c r="CB76" s="142">
        <f t="shared" si="171"/>
        <v>0</v>
      </c>
      <c r="CC76" s="142">
        <f t="shared" si="171"/>
        <v>0</v>
      </c>
      <c r="CD76" s="142">
        <f t="shared" si="171"/>
        <v>0</v>
      </c>
      <c r="CE76" s="142">
        <f t="shared" si="171"/>
        <v>0</v>
      </c>
      <c r="CF76" s="142">
        <f t="shared" si="171"/>
        <v>0</v>
      </c>
      <c r="CG76" s="142">
        <f t="shared" si="171"/>
        <v>0</v>
      </c>
      <c r="CH76" s="142">
        <f t="shared" si="171"/>
        <v>0</v>
      </c>
      <c r="CI76" s="142">
        <f t="shared" si="171"/>
        <v>0</v>
      </c>
      <c r="CJ76" s="142">
        <f t="shared" si="171"/>
        <v>0</v>
      </c>
      <c r="CK76" s="142">
        <f t="shared" si="171"/>
        <v>0</v>
      </c>
      <c r="CL76" s="142">
        <f t="shared" si="171"/>
        <v>0</v>
      </c>
      <c r="CM76" s="142">
        <f t="shared" si="171"/>
        <v>0</v>
      </c>
      <c r="CN76" s="142">
        <f t="shared" si="171"/>
        <v>0</v>
      </c>
      <c r="CO76" s="142">
        <f t="shared" si="171"/>
        <v>0</v>
      </c>
      <c r="CP76" s="142">
        <f t="shared" si="171"/>
        <v>0</v>
      </c>
      <c r="CQ76" s="142">
        <f t="shared" si="171"/>
        <v>0</v>
      </c>
      <c r="CR76" s="142">
        <f aca="true" t="shared" si="172" ref="CR76:EY76">IF(AND(NOT(CR$6=CS$6),$T76=CR$6),$V76,0)</f>
        <v>0</v>
      </c>
      <c r="CS76" s="142">
        <f t="shared" si="172"/>
        <v>0</v>
      </c>
      <c r="CT76" s="142">
        <f t="shared" si="172"/>
        <v>0</v>
      </c>
      <c r="CU76" s="142">
        <f t="shared" si="172"/>
        <v>0</v>
      </c>
      <c r="CV76" s="142">
        <f t="shared" si="172"/>
        <v>0</v>
      </c>
      <c r="CW76" s="142">
        <f t="shared" si="172"/>
        <v>0</v>
      </c>
      <c r="CX76" s="142">
        <f t="shared" si="172"/>
        <v>0</v>
      </c>
      <c r="CY76" s="142">
        <f t="shared" si="172"/>
        <v>0</v>
      </c>
      <c r="CZ76" s="142">
        <f t="shared" si="172"/>
        <v>0</v>
      </c>
      <c r="DA76" s="142">
        <f t="shared" si="172"/>
        <v>0</v>
      </c>
      <c r="DB76" s="142">
        <f t="shared" si="172"/>
        <v>0</v>
      </c>
      <c r="DC76" s="142">
        <f t="shared" si="172"/>
        <v>0</v>
      </c>
      <c r="DD76" s="142">
        <f t="shared" si="172"/>
        <v>0</v>
      </c>
      <c r="DE76" s="142">
        <f t="shared" si="172"/>
        <v>0</v>
      </c>
      <c r="DF76" s="142">
        <f t="shared" si="172"/>
        <v>0</v>
      </c>
      <c r="DG76" s="142">
        <f t="shared" si="172"/>
        <v>0</v>
      </c>
      <c r="DH76" s="142">
        <f t="shared" si="172"/>
        <v>0</v>
      </c>
      <c r="DI76" s="142">
        <f t="shared" si="172"/>
        <v>0</v>
      </c>
      <c r="DJ76" s="142">
        <f t="shared" si="172"/>
        <v>0</v>
      </c>
      <c r="DK76" s="142">
        <f t="shared" si="172"/>
        <v>0</v>
      </c>
      <c r="DL76" s="142">
        <f t="shared" si="172"/>
        <v>0</v>
      </c>
      <c r="DM76" s="142">
        <f t="shared" si="172"/>
        <v>0</v>
      </c>
      <c r="DN76" s="142">
        <f t="shared" si="172"/>
        <v>0</v>
      </c>
      <c r="DO76" s="142">
        <f t="shared" si="172"/>
        <v>0</v>
      </c>
      <c r="DP76" s="142">
        <f t="shared" si="172"/>
        <v>0</v>
      </c>
      <c r="DQ76" s="142">
        <f t="shared" si="172"/>
        <v>0</v>
      </c>
      <c r="DR76" s="142">
        <f t="shared" si="172"/>
        <v>0</v>
      </c>
      <c r="DS76" s="142">
        <f t="shared" si="172"/>
        <v>0</v>
      </c>
      <c r="DT76" s="142">
        <f t="shared" si="172"/>
        <v>0</v>
      </c>
      <c r="DU76" s="142">
        <f t="shared" si="172"/>
        <v>0</v>
      </c>
      <c r="DV76" s="142">
        <f t="shared" si="172"/>
        <v>0</v>
      </c>
      <c r="DW76" s="142">
        <f t="shared" si="172"/>
        <v>0</v>
      </c>
      <c r="DX76" s="142">
        <f t="shared" si="172"/>
        <v>0</v>
      </c>
      <c r="DY76" s="142">
        <f t="shared" si="172"/>
        <v>0</v>
      </c>
      <c r="DZ76" s="142">
        <f t="shared" si="172"/>
        <v>0</v>
      </c>
      <c r="EA76" s="142">
        <f t="shared" si="172"/>
        <v>0</v>
      </c>
      <c r="EB76" s="142">
        <f t="shared" si="172"/>
        <v>0</v>
      </c>
      <c r="EC76" s="142">
        <f t="shared" si="172"/>
        <v>0</v>
      </c>
      <c r="ED76" s="142">
        <f t="shared" si="172"/>
        <v>0</v>
      </c>
      <c r="EE76" s="142">
        <f t="shared" si="172"/>
        <v>0</v>
      </c>
      <c r="EF76" s="142">
        <f t="shared" si="172"/>
        <v>0</v>
      </c>
      <c r="EG76" s="142">
        <f t="shared" si="172"/>
        <v>0</v>
      </c>
      <c r="EH76" s="142">
        <f t="shared" si="172"/>
        <v>0</v>
      </c>
      <c r="EI76" s="142">
        <f t="shared" si="172"/>
        <v>0</v>
      </c>
      <c r="EJ76" s="142">
        <f t="shared" si="172"/>
        <v>0</v>
      </c>
      <c r="EK76" s="142">
        <f t="shared" si="172"/>
        <v>0</v>
      </c>
      <c r="EL76" s="142">
        <f t="shared" si="172"/>
        <v>0</v>
      </c>
      <c r="EM76" s="142">
        <f t="shared" si="172"/>
        <v>0</v>
      </c>
      <c r="EN76" s="142">
        <f t="shared" si="172"/>
        <v>0</v>
      </c>
      <c r="EO76" s="142">
        <f t="shared" si="172"/>
        <v>0</v>
      </c>
      <c r="EP76" s="142">
        <f t="shared" si="172"/>
        <v>0</v>
      </c>
      <c r="EQ76" s="142">
        <f t="shared" si="172"/>
        <v>0</v>
      </c>
      <c r="ER76" s="142">
        <f t="shared" si="172"/>
        <v>0</v>
      </c>
      <c r="ES76" s="142">
        <f t="shared" si="172"/>
        <v>0</v>
      </c>
      <c r="ET76" s="142">
        <f t="shared" si="172"/>
        <v>0</v>
      </c>
      <c r="EU76" s="142">
        <f t="shared" si="172"/>
        <v>0</v>
      </c>
      <c r="EV76" s="142">
        <f t="shared" si="172"/>
        <v>0</v>
      </c>
      <c r="EW76" s="142">
        <f t="shared" si="172"/>
        <v>0</v>
      </c>
      <c r="EX76" s="142">
        <f t="shared" si="172"/>
        <v>0</v>
      </c>
      <c r="EY76" s="142">
        <f t="shared" si="172"/>
        <v>0</v>
      </c>
      <c r="EZ76" s="144">
        <f t="shared" si="160"/>
        <v>0</v>
      </c>
      <c r="FA76" s="141">
        <f>IF(AND($M$3&gt;SUM(Q77:$Q$132),$G$3&lt;SUM(Q76:$Q$132)),$G$3-SUM(Q77:$Q$132),0)</f>
        <v>0</v>
      </c>
      <c r="FB76" s="120">
        <v>57</v>
      </c>
      <c r="FC76" s="145">
        <f>CV6</f>
        <v>0</v>
      </c>
      <c r="FD76" s="145">
        <f>CV133</f>
        <v>0</v>
      </c>
      <c r="FE76" s="141" t="str">
        <f t="shared" si="161"/>
        <v>x</v>
      </c>
    </row>
    <row r="77" spans="1:161" s="141" customFormat="1" ht="24.75" customHeight="1">
      <c r="A77" s="121"/>
      <c r="B77" s="121"/>
      <c r="C77" s="122"/>
      <c r="D77" s="123"/>
      <c r="E77" s="123"/>
      <c r="F77" s="124"/>
      <c r="G77" s="125">
        <f t="shared" si="164"/>
      </c>
      <c r="H77" s="126"/>
      <c r="I77" s="127">
        <f t="shared" si="170"/>
      </c>
      <c r="J77" s="128"/>
      <c r="K77" s="129"/>
      <c r="L77" s="130">
        <f t="shared" si="167"/>
      </c>
      <c r="M77" s="131"/>
      <c r="N77" s="130">
        <f t="shared" si="151"/>
      </c>
      <c r="O77" s="132"/>
      <c r="P77" s="133"/>
      <c r="Q77" s="134">
        <f t="shared" si="152"/>
      </c>
      <c r="R77" s="135">
        <f>IF(AND(E77=1,C77&gt;0),(D77-($B$4-C77)),IF(AND(E77&gt;0,E77=2),(D77-($B$4-C77))*'A - Condition &amp; Criticality'!$E$6,IF(AND(E77&gt;0,E77=3),(D77-($B$4-C77))*'A - Condition &amp; Criticality'!$E$7,IF(AND(E77&gt;0,E77=4),(D77-($B$4-C77))*'A - Condition &amp; Criticality'!$E$8,IF(AND(E77&gt;0,E77=5),(D77-($B$4-C77))*'A - Condition &amp; Criticality'!$E$9,IF(AND(E77&gt;0,E77=6),(D77-($B$4-C77))*'A - Condition &amp; Criticality'!$E$10,IF(AND(E77&gt;0,E77=7),(D77-($B$4-C77))*'A - Condition &amp; Criticality'!$E$11,0)))))))</f>
        <v>0</v>
      </c>
      <c r="S77" s="135">
        <f>IF(AND(E77&gt;0,E77=8),(D77-($B$4-C77))*'A - Condition &amp; Criticality'!$E$12,IF(AND(E77&gt;0,E77=9),(D77-($B$4-C77))*'A - Condition &amp; Criticality'!$E$13,IF(E77=10,0,0)))</f>
        <v>0</v>
      </c>
      <c r="T77" s="136">
        <f t="shared" si="153"/>
      </c>
      <c r="U77" s="137">
        <f t="shared" si="125"/>
        <v>0</v>
      </c>
      <c r="V77" s="138">
        <f t="shared" si="154"/>
        <v>0</v>
      </c>
      <c r="W77" s="138">
        <f t="shared" si="155"/>
        <v>0</v>
      </c>
      <c r="X77" s="139">
        <f>IF($M$3&gt;=SUM(AD77:$AD$132),0,IF(Y77&gt;=AD77,0,-PMT(AE77/12,(AB77)*12,0,(AD77-Y77))/$H$1))</f>
        <v>0</v>
      </c>
      <c r="Y77" s="138" t="e">
        <f>IF(Y78&gt;AD78,(-FV(AE77,(AB77-AB78),0,(Y78-AD78)))+-FV(AE77/12,(AB77-AB78)*12,SUM($X78:X$132)*$H$1),-FV(AE77/12,(AB77-AB78)*12,SUM(X78:$X$132)*$H$1,AC77))</f>
        <v>#N/A</v>
      </c>
      <c r="Z77" s="138" t="e">
        <f>IF(AND(AD77&gt;0,SUM($AD$8:AD76)=0,Y76&gt;0),Y76,0)</f>
        <v>#N/A</v>
      </c>
      <c r="AA77" s="140" t="b">
        <f>IF(AND(X77&gt;0,SUM($X$8:X76)=0),AB77)</f>
        <v>0</v>
      </c>
      <c r="AB77" s="141">
        <f t="shared" si="156"/>
        <v>0</v>
      </c>
      <c r="AC77" s="141">
        <f>IF(AND($M$3&gt;SUM(AD78:$AD$132),$M$3&lt;SUM(AD77:$AD$132)),$M$3-SUM(AD78:$AD$132),0)</f>
        <v>0</v>
      </c>
      <c r="AD77" s="142">
        <f t="shared" si="157"/>
        <v>0</v>
      </c>
      <c r="AE77" s="143" t="e">
        <f t="shared" si="126"/>
        <v>#N/A</v>
      </c>
      <c r="AF77" s="142">
        <f aca="true" t="shared" si="173" ref="AF77:CQ77">IF(AND(NOT(AF$6=AG$6),$T77=AF$6),$V77,0)</f>
        <v>0</v>
      </c>
      <c r="AG77" s="142">
        <f t="shared" si="173"/>
        <v>0</v>
      </c>
      <c r="AH77" s="142">
        <f t="shared" si="173"/>
        <v>0</v>
      </c>
      <c r="AI77" s="142">
        <f t="shared" si="173"/>
        <v>0</v>
      </c>
      <c r="AJ77" s="142">
        <f t="shared" si="173"/>
        <v>0</v>
      </c>
      <c r="AK77" s="142">
        <f t="shared" si="173"/>
        <v>0</v>
      </c>
      <c r="AL77" s="142">
        <f t="shared" si="173"/>
        <v>0</v>
      </c>
      <c r="AM77" s="142">
        <f t="shared" si="173"/>
        <v>0</v>
      </c>
      <c r="AN77" s="142">
        <f t="shared" si="173"/>
        <v>0</v>
      </c>
      <c r="AO77" s="142">
        <f t="shared" si="173"/>
        <v>0</v>
      </c>
      <c r="AP77" s="142">
        <f t="shared" si="173"/>
        <v>0</v>
      </c>
      <c r="AQ77" s="142">
        <f t="shared" si="173"/>
        <v>0</v>
      </c>
      <c r="AR77" s="142">
        <f t="shared" si="173"/>
        <v>0</v>
      </c>
      <c r="AS77" s="142">
        <f t="shared" si="173"/>
        <v>0</v>
      </c>
      <c r="AT77" s="142">
        <f t="shared" si="173"/>
        <v>0</v>
      </c>
      <c r="AU77" s="142">
        <f t="shared" si="173"/>
        <v>0</v>
      </c>
      <c r="AV77" s="142">
        <f t="shared" si="173"/>
        <v>0</v>
      </c>
      <c r="AW77" s="142">
        <f t="shared" si="173"/>
        <v>0</v>
      </c>
      <c r="AX77" s="142">
        <f t="shared" si="173"/>
        <v>0</v>
      </c>
      <c r="AY77" s="142">
        <f t="shared" si="173"/>
        <v>0</v>
      </c>
      <c r="AZ77" s="142">
        <f t="shared" si="173"/>
        <v>0</v>
      </c>
      <c r="BA77" s="142">
        <f t="shared" si="173"/>
        <v>0</v>
      </c>
      <c r="BB77" s="142">
        <f t="shared" si="173"/>
        <v>0</v>
      </c>
      <c r="BC77" s="142">
        <f t="shared" si="173"/>
        <v>0</v>
      </c>
      <c r="BD77" s="142">
        <f t="shared" si="173"/>
        <v>0</v>
      </c>
      <c r="BE77" s="142">
        <f t="shared" si="173"/>
        <v>0</v>
      </c>
      <c r="BF77" s="142">
        <f t="shared" si="173"/>
        <v>0</v>
      </c>
      <c r="BG77" s="142">
        <f t="shared" si="173"/>
        <v>0</v>
      </c>
      <c r="BH77" s="142">
        <f t="shared" si="173"/>
        <v>0</v>
      </c>
      <c r="BI77" s="142">
        <f t="shared" si="173"/>
        <v>0</v>
      </c>
      <c r="BJ77" s="142">
        <f t="shared" si="173"/>
        <v>0</v>
      </c>
      <c r="BK77" s="142">
        <f t="shared" si="173"/>
        <v>0</v>
      </c>
      <c r="BL77" s="142">
        <f t="shared" si="173"/>
        <v>0</v>
      </c>
      <c r="BM77" s="142">
        <f t="shared" si="173"/>
        <v>0</v>
      </c>
      <c r="BN77" s="142">
        <f t="shared" si="173"/>
        <v>0</v>
      </c>
      <c r="BO77" s="142">
        <f t="shared" si="173"/>
        <v>0</v>
      </c>
      <c r="BP77" s="142">
        <f t="shared" si="173"/>
        <v>0</v>
      </c>
      <c r="BQ77" s="142">
        <f t="shared" si="173"/>
        <v>0</v>
      </c>
      <c r="BR77" s="142">
        <f t="shared" si="173"/>
        <v>0</v>
      </c>
      <c r="BS77" s="142">
        <f t="shared" si="173"/>
        <v>0</v>
      </c>
      <c r="BT77" s="142">
        <f t="shared" si="173"/>
        <v>0</v>
      </c>
      <c r="BU77" s="142">
        <f t="shared" si="173"/>
        <v>0</v>
      </c>
      <c r="BV77" s="142">
        <f t="shared" si="173"/>
        <v>0</v>
      </c>
      <c r="BW77" s="142">
        <f t="shared" si="173"/>
        <v>0</v>
      </c>
      <c r="BX77" s="142">
        <f t="shared" si="173"/>
        <v>0</v>
      </c>
      <c r="BY77" s="142">
        <f t="shared" si="173"/>
        <v>0</v>
      </c>
      <c r="BZ77" s="142">
        <f t="shared" si="173"/>
        <v>0</v>
      </c>
      <c r="CA77" s="142">
        <f t="shared" si="173"/>
        <v>0</v>
      </c>
      <c r="CB77" s="142">
        <f t="shared" si="173"/>
        <v>0</v>
      </c>
      <c r="CC77" s="142">
        <f t="shared" si="173"/>
        <v>0</v>
      </c>
      <c r="CD77" s="142">
        <f t="shared" si="173"/>
        <v>0</v>
      </c>
      <c r="CE77" s="142">
        <f t="shared" si="173"/>
        <v>0</v>
      </c>
      <c r="CF77" s="142">
        <f t="shared" si="173"/>
        <v>0</v>
      </c>
      <c r="CG77" s="142">
        <f t="shared" si="173"/>
        <v>0</v>
      </c>
      <c r="CH77" s="142">
        <f t="shared" si="173"/>
        <v>0</v>
      </c>
      <c r="CI77" s="142">
        <f t="shared" si="173"/>
        <v>0</v>
      </c>
      <c r="CJ77" s="142">
        <f t="shared" si="173"/>
        <v>0</v>
      </c>
      <c r="CK77" s="142">
        <f t="shared" si="173"/>
        <v>0</v>
      </c>
      <c r="CL77" s="142">
        <f t="shared" si="173"/>
        <v>0</v>
      </c>
      <c r="CM77" s="142">
        <f t="shared" si="173"/>
        <v>0</v>
      </c>
      <c r="CN77" s="142">
        <f t="shared" si="173"/>
        <v>0</v>
      </c>
      <c r="CO77" s="142">
        <f t="shared" si="173"/>
        <v>0</v>
      </c>
      <c r="CP77" s="142">
        <f t="shared" si="173"/>
        <v>0</v>
      </c>
      <c r="CQ77" s="142">
        <f t="shared" si="173"/>
        <v>0</v>
      </c>
      <c r="CR77" s="142">
        <f aca="true" t="shared" si="174" ref="CR77:EY77">IF(AND(NOT(CR$6=CS$6),$T77=CR$6),$V77,0)</f>
        <v>0</v>
      </c>
      <c r="CS77" s="142">
        <f t="shared" si="174"/>
        <v>0</v>
      </c>
      <c r="CT77" s="142">
        <f t="shared" si="174"/>
        <v>0</v>
      </c>
      <c r="CU77" s="142">
        <f t="shared" si="174"/>
        <v>0</v>
      </c>
      <c r="CV77" s="142">
        <f t="shared" si="174"/>
        <v>0</v>
      </c>
      <c r="CW77" s="142">
        <f t="shared" si="174"/>
        <v>0</v>
      </c>
      <c r="CX77" s="142">
        <f t="shared" si="174"/>
        <v>0</v>
      </c>
      <c r="CY77" s="142">
        <f t="shared" si="174"/>
        <v>0</v>
      </c>
      <c r="CZ77" s="142">
        <f t="shared" si="174"/>
        <v>0</v>
      </c>
      <c r="DA77" s="142">
        <f t="shared" si="174"/>
        <v>0</v>
      </c>
      <c r="DB77" s="142">
        <f t="shared" si="174"/>
        <v>0</v>
      </c>
      <c r="DC77" s="142">
        <f t="shared" si="174"/>
        <v>0</v>
      </c>
      <c r="DD77" s="142">
        <f t="shared" si="174"/>
        <v>0</v>
      </c>
      <c r="DE77" s="142">
        <f t="shared" si="174"/>
        <v>0</v>
      </c>
      <c r="DF77" s="142">
        <f t="shared" si="174"/>
        <v>0</v>
      </c>
      <c r="DG77" s="142">
        <f t="shared" si="174"/>
        <v>0</v>
      </c>
      <c r="DH77" s="142">
        <f t="shared" si="174"/>
        <v>0</v>
      </c>
      <c r="DI77" s="142">
        <f t="shared" si="174"/>
        <v>0</v>
      </c>
      <c r="DJ77" s="142">
        <f t="shared" si="174"/>
        <v>0</v>
      </c>
      <c r="DK77" s="142">
        <f t="shared" si="174"/>
        <v>0</v>
      </c>
      <c r="DL77" s="142">
        <f t="shared" si="174"/>
        <v>0</v>
      </c>
      <c r="DM77" s="142">
        <f t="shared" si="174"/>
        <v>0</v>
      </c>
      <c r="DN77" s="142">
        <f t="shared" si="174"/>
        <v>0</v>
      </c>
      <c r="DO77" s="142">
        <f t="shared" si="174"/>
        <v>0</v>
      </c>
      <c r="DP77" s="142">
        <f t="shared" si="174"/>
        <v>0</v>
      </c>
      <c r="DQ77" s="142">
        <f t="shared" si="174"/>
        <v>0</v>
      </c>
      <c r="DR77" s="142">
        <f t="shared" si="174"/>
        <v>0</v>
      </c>
      <c r="DS77" s="142">
        <f t="shared" si="174"/>
        <v>0</v>
      </c>
      <c r="DT77" s="142">
        <f t="shared" si="174"/>
        <v>0</v>
      </c>
      <c r="DU77" s="142">
        <f t="shared" si="174"/>
        <v>0</v>
      </c>
      <c r="DV77" s="142">
        <f t="shared" si="174"/>
        <v>0</v>
      </c>
      <c r="DW77" s="142">
        <f t="shared" si="174"/>
        <v>0</v>
      </c>
      <c r="DX77" s="142">
        <f t="shared" si="174"/>
        <v>0</v>
      </c>
      <c r="DY77" s="142">
        <f t="shared" si="174"/>
        <v>0</v>
      </c>
      <c r="DZ77" s="142">
        <f t="shared" si="174"/>
        <v>0</v>
      </c>
      <c r="EA77" s="142">
        <f t="shared" si="174"/>
        <v>0</v>
      </c>
      <c r="EB77" s="142">
        <f t="shared" si="174"/>
        <v>0</v>
      </c>
      <c r="EC77" s="142">
        <f t="shared" si="174"/>
        <v>0</v>
      </c>
      <c r="ED77" s="142">
        <f t="shared" si="174"/>
        <v>0</v>
      </c>
      <c r="EE77" s="142">
        <f t="shared" si="174"/>
        <v>0</v>
      </c>
      <c r="EF77" s="142">
        <f t="shared" si="174"/>
        <v>0</v>
      </c>
      <c r="EG77" s="142">
        <f t="shared" si="174"/>
        <v>0</v>
      </c>
      <c r="EH77" s="142">
        <f t="shared" si="174"/>
        <v>0</v>
      </c>
      <c r="EI77" s="142">
        <f t="shared" si="174"/>
        <v>0</v>
      </c>
      <c r="EJ77" s="142">
        <f t="shared" si="174"/>
        <v>0</v>
      </c>
      <c r="EK77" s="142">
        <f t="shared" si="174"/>
        <v>0</v>
      </c>
      <c r="EL77" s="142">
        <f t="shared" si="174"/>
        <v>0</v>
      </c>
      <c r="EM77" s="142">
        <f t="shared" si="174"/>
        <v>0</v>
      </c>
      <c r="EN77" s="142">
        <f t="shared" si="174"/>
        <v>0</v>
      </c>
      <c r="EO77" s="142">
        <f t="shared" si="174"/>
        <v>0</v>
      </c>
      <c r="EP77" s="142">
        <f t="shared" si="174"/>
        <v>0</v>
      </c>
      <c r="EQ77" s="142">
        <f t="shared" si="174"/>
        <v>0</v>
      </c>
      <c r="ER77" s="142">
        <f t="shared" si="174"/>
        <v>0</v>
      </c>
      <c r="ES77" s="142">
        <f t="shared" si="174"/>
        <v>0</v>
      </c>
      <c r="ET77" s="142">
        <f t="shared" si="174"/>
        <v>0</v>
      </c>
      <c r="EU77" s="142">
        <f t="shared" si="174"/>
        <v>0</v>
      </c>
      <c r="EV77" s="142">
        <f t="shared" si="174"/>
        <v>0</v>
      </c>
      <c r="EW77" s="142">
        <f t="shared" si="174"/>
        <v>0</v>
      </c>
      <c r="EX77" s="142">
        <f t="shared" si="174"/>
        <v>0</v>
      </c>
      <c r="EY77" s="142">
        <f t="shared" si="174"/>
        <v>0</v>
      </c>
      <c r="EZ77" s="144">
        <f t="shared" si="160"/>
        <v>0</v>
      </c>
      <c r="FA77" s="141">
        <f>IF(AND($M$3&gt;SUM(Q78:$Q$132),$G$3&lt;SUM(Q77:$Q$132)),$G$3-SUM(Q78:$Q$132),0)</f>
        <v>0</v>
      </c>
      <c r="FB77" s="120">
        <v>56</v>
      </c>
      <c r="FC77" s="145">
        <f>CW6</f>
        <v>0</v>
      </c>
      <c r="FD77" s="145">
        <f>CW133</f>
        <v>0</v>
      </c>
      <c r="FE77" s="141" t="str">
        <f t="shared" si="161"/>
        <v>x</v>
      </c>
    </row>
    <row r="78" spans="1:161" s="141" customFormat="1" ht="24.75" customHeight="1">
      <c r="A78" s="121"/>
      <c r="B78" s="121"/>
      <c r="C78" s="122"/>
      <c r="D78" s="123"/>
      <c r="E78" s="123"/>
      <c r="F78" s="124"/>
      <c r="G78" s="125">
        <f t="shared" si="164"/>
      </c>
      <c r="H78" s="126"/>
      <c r="I78" s="127">
        <f t="shared" si="170"/>
      </c>
      <c r="J78" s="128"/>
      <c r="K78" s="129"/>
      <c r="L78" s="130">
        <f t="shared" si="167"/>
      </c>
      <c r="M78" s="131"/>
      <c r="N78" s="130">
        <f t="shared" si="151"/>
      </c>
      <c r="O78" s="132"/>
      <c r="P78" s="133"/>
      <c r="Q78" s="134">
        <f t="shared" si="152"/>
      </c>
      <c r="R78" s="135">
        <f>IF(AND(E78=1,C78&gt;0),(D78-($B$4-C78)),IF(AND(E78&gt;0,E78=2),(D78-($B$4-C78))*'A - Condition &amp; Criticality'!$E$6,IF(AND(E78&gt;0,E78=3),(D78-($B$4-C78))*'A - Condition &amp; Criticality'!$E$7,IF(AND(E78&gt;0,E78=4),(D78-($B$4-C78))*'A - Condition &amp; Criticality'!$E$8,IF(AND(E78&gt;0,E78=5),(D78-($B$4-C78))*'A - Condition &amp; Criticality'!$E$9,IF(AND(E78&gt;0,E78=6),(D78-($B$4-C78))*'A - Condition &amp; Criticality'!$E$10,IF(AND(E78&gt;0,E78=7),(D78-($B$4-C78))*'A - Condition &amp; Criticality'!$E$11,0)))))))</f>
        <v>0</v>
      </c>
      <c r="S78" s="135">
        <f>IF(AND(E78&gt;0,E78=8),(D78-($B$4-C78))*'A - Condition &amp; Criticality'!$E$12,IF(AND(E78&gt;0,E78=9),(D78-($B$4-C78))*'A - Condition &amp; Criticality'!$E$13,IF(E78=10,0,0)))</f>
        <v>0</v>
      </c>
      <c r="T78" s="136">
        <f t="shared" si="153"/>
      </c>
      <c r="U78" s="137">
        <f t="shared" si="125"/>
        <v>0</v>
      </c>
      <c r="V78" s="138">
        <f t="shared" si="154"/>
        <v>0</v>
      </c>
      <c r="W78" s="138">
        <f t="shared" si="155"/>
        <v>0</v>
      </c>
      <c r="X78" s="139">
        <f>IF($M$3&gt;=SUM(AD78:$AD$132),0,IF(Y78&gt;=AD78,0,-PMT(AE78/12,(AB78)*12,0,(AD78-Y78))/$H$1))</f>
        <v>0</v>
      </c>
      <c r="Y78" s="138" t="e">
        <f>IF(Y79&gt;AD79,(-FV(AE78,(AB78-AB79),0,(Y79-AD79)))+-FV(AE78/12,(AB78-AB79)*12,SUM($X79:X$132)*$H$1),-FV(AE78/12,(AB78-AB79)*12,SUM(X79:$X$132)*$H$1,AC78))</f>
        <v>#N/A</v>
      </c>
      <c r="Z78" s="138" t="e">
        <f>IF(AND(AD78&gt;0,SUM($AD$8:AD77)=0,Y77&gt;0),Y77,0)</f>
        <v>#N/A</v>
      </c>
      <c r="AA78" s="140" t="b">
        <f>IF(AND(X78&gt;0,SUM($X$8:X77)=0),AB78)</f>
        <v>0</v>
      </c>
      <c r="AB78" s="141">
        <f t="shared" si="156"/>
        <v>0</v>
      </c>
      <c r="AC78" s="141">
        <f>IF(AND($M$3&gt;SUM(AD79:$AD$132),$M$3&lt;SUM(AD78:$AD$132)),$M$3-SUM(AD79:$AD$132),0)</f>
        <v>0</v>
      </c>
      <c r="AD78" s="142">
        <f t="shared" si="157"/>
        <v>0</v>
      </c>
      <c r="AE78" s="143" t="e">
        <f t="shared" si="126"/>
        <v>#N/A</v>
      </c>
      <c r="AF78" s="142">
        <f aca="true" t="shared" si="175" ref="AF78:CQ78">IF(AND(NOT(AF$6=AG$6),$T78=AF$6),$V78,0)</f>
        <v>0</v>
      </c>
      <c r="AG78" s="142">
        <f t="shared" si="175"/>
        <v>0</v>
      </c>
      <c r="AH78" s="142">
        <f t="shared" si="175"/>
        <v>0</v>
      </c>
      <c r="AI78" s="142">
        <f t="shared" si="175"/>
        <v>0</v>
      </c>
      <c r="AJ78" s="142">
        <f t="shared" si="175"/>
        <v>0</v>
      </c>
      <c r="AK78" s="142">
        <f t="shared" si="175"/>
        <v>0</v>
      </c>
      <c r="AL78" s="142">
        <f t="shared" si="175"/>
        <v>0</v>
      </c>
      <c r="AM78" s="142">
        <f t="shared" si="175"/>
        <v>0</v>
      </c>
      <c r="AN78" s="142">
        <f t="shared" si="175"/>
        <v>0</v>
      </c>
      <c r="AO78" s="142">
        <f t="shared" si="175"/>
        <v>0</v>
      </c>
      <c r="AP78" s="142">
        <f t="shared" si="175"/>
        <v>0</v>
      </c>
      <c r="AQ78" s="142">
        <f t="shared" si="175"/>
        <v>0</v>
      </c>
      <c r="AR78" s="142">
        <f t="shared" si="175"/>
        <v>0</v>
      </c>
      <c r="AS78" s="142">
        <f t="shared" si="175"/>
        <v>0</v>
      </c>
      <c r="AT78" s="142">
        <f t="shared" si="175"/>
        <v>0</v>
      </c>
      <c r="AU78" s="142">
        <f t="shared" si="175"/>
        <v>0</v>
      </c>
      <c r="AV78" s="142">
        <f t="shared" si="175"/>
        <v>0</v>
      </c>
      <c r="AW78" s="142">
        <f t="shared" si="175"/>
        <v>0</v>
      </c>
      <c r="AX78" s="142">
        <f t="shared" si="175"/>
        <v>0</v>
      </c>
      <c r="AY78" s="142">
        <f t="shared" si="175"/>
        <v>0</v>
      </c>
      <c r="AZ78" s="142">
        <f t="shared" si="175"/>
        <v>0</v>
      </c>
      <c r="BA78" s="142">
        <f t="shared" si="175"/>
        <v>0</v>
      </c>
      <c r="BB78" s="142">
        <f t="shared" si="175"/>
        <v>0</v>
      </c>
      <c r="BC78" s="142">
        <f t="shared" si="175"/>
        <v>0</v>
      </c>
      <c r="BD78" s="142">
        <f t="shared" si="175"/>
        <v>0</v>
      </c>
      <c r="BE78" s="142">
        <f t="shared" si="175"/>
        <v>0</v>
      </c>
      <c r="BF78" s="142">
        <f t="shared" si="175"/>
        <v>0</v>
      </c>
      <c r="BG78" s="142">
        <f t="shared" si="175"/>
        <v>0</v>
      </c>
      <c r="BH78" s="142">
        <f t="shared" si="175"/>
        <v>0</v>
      </c>
      <c r="BI78" s="142">
        <f t="shared" si="175"/>
        <v>0</v>
      </c>
      <c r="BJ78" s="142">
        <f t="shared" si="175"/>
        <v>0</v>
      </c>
      <c r="BK78" s="142">
        <f t="shared" si="175"/>
        <v>0</v>
      </c>
      <c r="BL78" s="142">
        <f t="shared" si="175"/>
        <v>0</v>
      </c>
      <c r="BM78" s="142">
        <f t="shared" si="175"/>
        <v>0</v>
      </c>
      <c r="BN78" s="142">
        <f t="shared" si="175"/>
        <v>0</v>
      </c>
      <c r="BO78" s="142">
        <f t="shared" si="175"/>
        <v>0</v>
      </c>
      <c r="BP78" s="142">
        <f t="shared" si="175"/>
        <v>0</v>
      </c>
      <c r="BQ78" s="142">
        <f t="shared" si="175"/>
        <v>0</v>
      </c>
      <c r="BR78" s="142">
        <f t="shared" si="175"/>
        <v>0</v>
      </c>
      <c r="BS78" s="142">
        <f t="shared" si="175"/>
        <v>0</v>
      </c>
      <c r="BT78" s="142">
        <f t="shared" si="175"/>
        <v>0</v>
      </c>
      <c r="BU78" s="142">
        <f t="shared" si="175"/>
        <v>0</v>
      </c>
      <c r="BV78" s="142">
        <f t="shared" si="175"/>
        <v>0</v>
      </c>
      <c r="BW78" s="142">
        <f t="shared" si="175"/>
        <v>0</v>
      </c>
      <c r="BX78" s="142">
        <f t="shared" si="175"/>
        <v>0</v>
      </c>
      <c r="BY78" s="142">
        <f t="shared" si="175"/>
        <v>0</v>
      </c>
      <c r="BZ78" s="142">
        <f t="shared" si="175"/>
        <v>0</v>
      </c>
      <c r="CA78" s="142">
        <f t="shared" si="175"/>
        <v>0</v>
      </c>
      <c r="CB78" s="142">
        <f t="shared" si="175"/>
        <v>0</v>
      </c>
      <c r="CC78" s="142">
        <f t="shared" si="175"/>
        <v>0</v>
      </c>
      <c r="CD78" s="142">
        <f t="shared" si="175"/>
        <v>0</v>
      </c>
      <c r="CE78" s="142">
        <f t="shared" si="175"/>
        <v>0</v>
      </c>
      <c r="CF78" s="142">
        <f t="shared" si="175"/>
        <v>0</v>
      </c>
      <c r="CG78" s="142">
        <f t="shared" si="175"/>
        <v>0</v>
      </c>
      <c r="CH78" s="142">
        <f t="shared" si="175"/>
        <v>0</v>
      </c>
      <c r="CI78" s="142">
        <f t="shared" si="175"/>
        <v>0</v>
      </c>
      <c r="CJ78" s="142">
        <f t="shared" si="175"/>
        <v>0</v>
      </c>
      <c r="CK78" s="142">
        <f t="shared" si="175"/>
        <v>0</v>
      </c>
      <c r="CL78" s="142">
        <f t="shared" si="175"/>
        <v>0</v>
      </c>
      <c r="CM78" s="142">
        <f t="shared" si="175"/>
        <v>0</v>
      </c>
      <c r="CN78" s="142">
        <f t="shared" si="175"/>
        <v>0</v>
      </c>
      <c r="CO78" s="142">
        <f t="shared" si="175"/>
        <v>0</v>
      </c>
      <c r="CP78" s="142">
        <f t="shared" si="175"/>
        <v>0</v>
      </c>
      <c r="CQ78" s="142">
        <f t="shared" si="175"/>
        <v>0</v>
      </c>
      <c r="CR78" s="142">
        <f aca="true" t="shared" si="176" ref="CR78:EY78">IF(AND(NOT(CR$6=CS$6),$T78=CR$6),$V78,0)</f>
        <v>0</v>
      </c>
      <c r="CS78" s="142">
        <f t="shared" si="176"/>
        <v>0</v>
      </c>
      <c r="CT78" s="142">
        <f t="shared" si="176"/>
        <v>0</v>
      </c>
      <c r="CU78" s="142">
        <f t="shared" si="176"/>
        <v>0</v>
      </c>
      <c r="CV78" s="142">
        <f t="shared" si="176"/>
        <v>0</v>
      </c>
      <c r="CW78" s="142">
        <f t="shared" si="176"/>
        <v>0</v>
      </c>
      <c r="CX78" s="142">
        <f t="shared" si="176"/>
        <v>0</v>
      </c>
      <c r="CY78" s="142">
        <f t="shared" si="176"/>
        <v>0</v>
      </c>
      <c r="CZ78" s="142">
        <f t="shared" si="176"/>
        <v>0</v>
      </c>
      <c r="DA78" s="142">
        <f t="shared" si="176"/>
        <v>0</v>
      </c>
      <c r="DB78" s="142">
        <f t="shared" si="176"/>
        <v>0</v>
      </c>
      <c r="DC78" s="142">
        <f t="shared" si="176"/>
        <v>0</v>
      </c>
      <c r="DD78" s="142">
        <f t="shared" si="176"/>
        <v>0</v>
      </c>
      <c r="DE78" s="142">
        <f t="shared" si="176"/>
        <v>0</v>
      </c>
      <c r="DF78" s="142">
        <f t="shared" si="176"/>
        <v>0</v>
      </c>
      <c r="DG78" s="142">
        <f t="shared" si="176"/>
        <v>0</v>
      </c>
      <c r="DH78" s="142">
        <f t="shared" si="176"/>
        <v>0</v>
      </c>
      <c r="DI78" s="142">
        <f t="shared" si="176"/>
        <v>0</v>
      </c>
      <c r="DJ78" s="142">
        <f t="shared" si="176"/>
        <v>0</v>
      </c>
      <c r="DK78" s="142">
        <f t="shared" si="176"/>
        <v>0</v>
      </c>
      <c r="DL78" s="142">
        <f t="shared" si="176"/>
        <v>0</v>
      </c>
      <c r="DM78" s="142">
        <f t="shared" si="176"/>
        <v>0</v>
      </c>
      <c r="DN78" s="142">
        <f t="shared" si="176"/>
        <v>0</v>
      </c>
      <c r="DO78" s="142">
        <f t="shared" si="176"/>
        <v>0</v>
      </c>
      <c r="DP78" s="142">
        <f t="shared" si="176"/>
        <v>0</v>
      </c>
      <c r="DQ78" s="142">
        <f t="shared" si="176"/>
        <v>0</v>
      </c>
      <c r="DR78" s="142">
        <f t="shared" si="176"/>
        <v>0</v>
      </c>
      <c r="DS78" s="142">
        <f t="shared" si="176"/>
        <v>0</v>
      </c>
      <c r="DT78" s="142">
        <f t="shared" si="176"/>
        <v>0</v>
      </c>
      <c r="DU78" s="142">
        <f t="shared" si="176"/>
        <v>0</v>
      </c>
      <c r="DV78" s="142">
        <f t="shared" si="176"/>
        <v>0</v>
      </c>
      <c r="DW78" s="142">
        <f t="shared" si="176"/>
        <v>0</v>
      </c>
      <c r="DX78" s="142">
        <f t="shared" si="176"/>
        <v>0</v>
      </c>
      <c r="DY78" s="142">
        <f t="shared" si="176"/>
        <v>0</v>
      </c>
      <c r="DZ78" s="142">
        <f t="shared" si="176"/>
        <v>0</v>
      </c>
      <c r="EA78" s="142">
        <f t="shared" si="176"/>
        <v>0</v>
      </c>
      <c r="EB78" s="142">
        <f t="shared" si="176"/>
        <v>0</v>
      </c>
      <c r="EC78" s="142">
        <f t="shared" si="176"/>
        <v>0</v>
      </c>
      <c r="ED78" s="142">
        <f t="shared" si="176"/>
        <v>0</v>
      </c>
      <c r="EE78" s="142">
        <f t="shared" si="176"/>
        <v>0</v>
      </c>
      <c r="EF78" s="142">
        <f t="shared" si="176"/>
        <v>0</v>
      </c>
      <c r="EG78" s="142">
        <f t="shared" si="176"/>
        <v>0</v>
      </c>
      <c r="EH78" s="142">
        <f t="shared" si="176"/>
        <v>0</v>
      </c>
      <c r="EI78" s="142">
        <f t="shared" si="176"/>
        <v>0</v>
      </c>
      <c r="EJ78" s="142">
        <f t="shared" si="176"/>
        <v>0</v>
      </c>
      <c r="EK78" s="142">
        <f t="shared" si="176"/>
        <v>0</v>
      </c>
      <c r="EL78" s="142">
        <f t="shared" si="176"/>
        <v>0</v>
      </c>
      <c r="EM78" s="142">
        <f t="shared" si="176"/>
        <v>0</v>
      </c>
      <c r="EN78" s="142">
        <f t="shared" si="176"/>
        <v>0</v>
      </c>
      <c r="EO78" s="142">
        <f t="shared" si="176"/>
        <v>0</v>
      </c>
      <c r="EP78" s="142">
        <f t="shared" si="176"/>
        <v>0</v>
      </c>
      <c r="EQ78" s="142">
        <f t="shared" si="176"/>
        <v>0</v>
      </c>
      <c r="ER78" s="142">
        <f t="shared" si="176"/>
        <v>0</v>
      </c>
      <c r="ES78" s="142">
        <f t="shared" si="176"/>
        <v>0</v>
      </c>
      <c r="ET78" s="142">
        <f t="shared" si="176"/>
        <v>0</v>
      </c>
      <c r="EU78" s="142">
        <f t="shared" si="176"/>
        <v>0</v>
      </c>
      <c r="EV78" s="142">
        <f t="shared" si="176"/>
        <v>0</v>
      </c>
      <c r="EW78" s="142">
        <f t="shared" si="176"/>
        <v>0</v>
      </c>
      <c r="EX78" s="142">
        <f t="shared" si="176"/>
        <v>0</v>
      </c>
      <c r="EY78" s="142">
        <f t="shared" si="176"/>
        <v>0</v>
      </c>
      <c r="EZ78" s="144">
        <f t="shared" si="160"/>
        <v>0</v>
      </c>
      <c r="FA78" s="141">
        <f>IF(AND($M$3&gt;SUM(Q79:$Q$132),$G$3&lt;SUM(Q78:$Q$132)),$G$3-SUM(Q79:$Q$132),0)</f>
        <v>0</v>
      </c>
      <c r="FB78" s="120">
        <v>55</v>
      </c>
      <c r="FC78" s="145">
        <f>CX6</f>
        <v>0</v>
      </c>
      <c r="FD78" s="145">
        <f>CX133</f>
        <v>0</v>
      </c>
      <c r="FE78" s="141" t="str">
        <f t="shared" si="161"/>
        <v>x</v>
      </c>
    </row>
    <row r="79" spans="1:161" s="141" customFormat="1" ht="24.75" customHeight="1">
      <c r="A79" s="121"/>
      <c r="B79" s="121"/>
      <c r="C79" s="122"/>
      <c r="D79" s="123"/>
      <c r="E79" s="123"/>
      <c r="F79" s="124"/>
      <c r="G79" s="125">
        <f t="shared" si="164"/>
      </c>
      <c r="H79" s="126"/>
      <c r="I79" s="127">
        <f t="shared" si="170"/>
      </c>
      <c r="J79" s="128"/>
      <c r="K79" s="129"/>
      <c r="L79" s="130">
        <f t="shared" si="167"/>
      </c>
      <c r="M79" s="131"/>
      <c r="N79" s="130">
        <f t="shared" si="151"/>
      </c>
      <c r="O79" s="132"/>
      <c r="P79" s="133"/>
      <c r="Q79" s="134">
        <f t="shared" si="152"/>
      </c>
      <c r="R79" s="135">
        <f>IF(AND(E79=1,C79&gt;0),(D79-($B$4-C79)),IF(AND(E79&gt;0,E79=2),(D79-($B$4-C79))*'A - Condition &amp; Criticality'!$E$6,IF(AND(E79&gt;0,E79=3),(D79-($B$4-C79))*'A - Condition &amp; Criticality'!$E$7,IF(AND(E79&gt;0,E79=4),(D79-($B$4-C79))*'A - Condition &amp; Criticality'!$E$8,IF(AND(E79&gt;0,E79=5),(D79-($B$4-C79))*'A - Condition &amp; Criticality'!$E$9,IF(AND(E79&gt;0,E79=6),(D79-($B$4-C79))*'A - Condition &amp; Criticality'!$E$10,IF(AND(E79&gt;0,E79=7),(D79-($B$4-C79))*'A - Condition &amp; Criticality'!$E$11,0)))))))</f>
        <v>0</v>
      </c>
      <c r="S79" s="135">
        <f>IF(AND(E79&gt;0,E79=8),(D79-($B$4-C79))*'A - Condition &amp; Criticality'!$E$12,IF(AND(E79&gt;0,E79=9),(D79-($B$4-C79))*'A - Condition &amp; Criticality'!$E$13,IF(E79=10,0,0)))</f>
        <v>0</v>
      </c>
      <c r="T79" s="136">
        <f t="shared" si="153"/>
      </c>
      <c r="U79" s="137">
        <f t="shared" si="125"/>
        <v>0</v>
      </c>
      <c r="V79" s="138">
        <f t="shared" si="154"/>
        <v>0</v>
      </c>
      <c r="W79" s="138">
        <f t="shared" si="155"/>
        <v>0</v>
      </c>
      <c r="X79" s="139">
        <f>IF($M$3&gt;=SUM(AD79:$AD$132),0,IF(Y79&gt;=AD79,0,-PMT(AE79/12,(AB79)*12,0,(AD79-Y79))/$H$1))</f>
        <v>0</v>
      </c>
      <c r="Y79" s="138" t="e">
        <f>IF(Y80&gt;AD80,(-FV(AE79,(AB79-AB80),0,(Y80-AD80)))+-FV(AE79/12,(AB79-AB80)*12,SUM($X80:X$132)*$H$1),-FV(AE79/12,(AB79-AB80)*12,SUM(X80:$X$132)*$H$1,AC79))</f>
        <v>#N/A</v>
      </c>
      <c r="Z79" s="138" t="e">
        <f>IF(AND(AD79&gt;0,SUM($AD$8:AD78)=0,Y78&gt;0),Y78,0)</f>
        <v>#N/A</v>
      </c>
      <c r="AA79" s="140" t="b">
        <f>IF(AND(X79&gt;0,SUM($X$8:X78)=0),AB79)</f>
        <v>0</v>
      </c>
      <c r="AB79" s="141">
        <f t="shared" si="156"/>
        <v>0</v>
      </c>
      <c r="AC79" s="141">
        <f>IF(AND($M$3&gt;SUM(AD80:$AD$132),$M$3&lt;SUM(AD79:$AD$132)),$M$3-SUM(AD80:$AD$132),0)</f>
        <v>0</v>
      </c>
      <c r="AD79" s="142">
        <f t="shared" si="157"/>
        <v>0</v>
      </c>
      <c r="AE79" s="143" t="e">
        <f t="shared" si="126"/>
        <v>#N/A</v>
      </c>
      <c r="AF79" s="142">
        <f aca="true" t="shared" si="177" ref="AF79:CQ79">IF(AND(NOT(AF$6=AG$6),$T79=AF$6),$V79,0)</f>
        <v>0</v>
      </c>
      <c r="AG79" s="142">
        <f t="shared" si="177"/>
        <v>0</v>
      </c>
      <c r="AH79" s="142">
        <f t="shared" si="177"/>
        <v>0</v>
      </c>
      <c r="AI79" s="142">
        <f t="shared" si="177"/>
        <v>0</v>
      </c>
      <c r="AJ79" s="142">
        <f t="shared" si="177"/>
        <v>0</v>
      </c>
      <c r="AK79" s="142">
        <f t="shared" si="177"/>
        <v>0</v>
      </c>
      <c r="AL79" s="142">
        <f t="shared" si="177"/>
        <v>0</v>
      </c>
      <c r="AM79" s="142">
        <f t="shared" si="177"/>
        <v>0</v>
      </c>
      <c r="AN79" s="142">
        <f t="shared" si="177"/>
        <v>0</v>
      </c>
      <c r="AO79" s="142">
        <f t="shared" si="177"/>
        <v>0</v>
      </c>
      <c r="AP79" s="142">
        <f t="shared" si="177"/>
        <v>0</v>
      </c>
      <c r="AQ79" s="142">
        <f t="shared" si="177"/>
        <v>0</v>
      </c>
      <c r="AR79" s="142">
        <f t="shared" si="177"/>
        <v>0</v>
      </c>
      <c r="AS79" s="142">
        <f t="shared" si="177"/>
        <v>0</v>
      </c>
      <c r="AT79" s="142">
        <f t="shared" si="177"/>
        <v>0</v>
      </c>
      <c r="AU79" s="142">
        <f t="shared" si="177"/>
        <v>0</v>
      </c>
      <c r="AV79" s="142">
        <f t="shared" si="177"/>
        <v>0</v>
      </c>
      <c r="AW79" s="142">
        <f t="shared" si="177"/>
        <v>0</v>
      </c>
      <c r="AX79" s="142">
        <f t="shared" si="177"/>
        <v>0</v>
      </c>
      <c r="AY79" s="142">
        <f t="shared" si="177"/>
        <v>0</v>
      </c>
      <c r="AZ79" s="142">
        <f t="shared" si="177"/>
        <v>0</v>
      </c>
      <c r="BA79" s="142">
        <f t="shared" si="177"/>
        <v>0</v>
      </c>
      <c r="BB79" s="142">
        <f t="shared" si="177"/>
        <v>0</v>
      </c>
      <c r="BC79" s="142">
        <f t="shared" si="177"/>
        <v>0</v>
      </c>
      <c r="BD79" s="142">
        <f t="shared" si="177"/>
        <v>0</v>
      </c>
      <c r="BE79" s="142">
        <f t="shared" si="177"/>
        <v>0</v>
      </c>
      <c r="BF79" s="142">
        <f t="shared" si="177"/>
        <v>0</v>
      </c>
      <c r="BG79" s="142">
        <f t="shared" si="177"/>
        <v>0</v>
      </c>
      <c r="BH79" s="142">
        <f t="shared" si="177"/>
        <v>0</v>
      </c>
      <c r="BI79" s="142">
        <f t="shared" si="177"/>
        <v>0</v>
      </c>
      <c r="BJ79" s="142">
        <f t="shared" si="177"/>
        <v>0</v>
      </c>
      <c r="BK79" s="142">
        <f t="shared" si="177"/>
        <v>0</v>
      </c>
      <c r="BL79" s="142">
        <f t="shared" si="177"/>
        <v>0</v>
      </c>
      <c r="BM79" s="142">
        <f t="shared" si="177"/>
        <v>0</v>
      </c>
      <c r="BN79" s="142">
        <f t="shared" si="177"/>
        <v>0</v>
      </c>
      <c r="BO79" s="142">
        <f t="shared" si="177"/>
        <v>0</v>
      </c>
      <c r="BP79" s="142">
        <f t="shared" si="177"/>
        <v>0</v>
      </c>
      <c r="BQ79" s="142">
        <f t="shared" si="177"/>
        <v>0</v>
      </c>
      <c r="BR79" s="142">
        <f t="shared" si="177"/>
        <v>0</v>
      </c>
      <c r="BS79" s="142">
        <f t="shared" si="177"/>
        <v>0</v>
      </c>
      <c r="BT79" s="142">
        <f t="shared" si="177"/>
        <v>0</v>
      </c>
      <c r="BU79" s="142">
        <f t="shared" si="177"/>
        <v>0</v>
      </c>
      <c r="BV79" s="142">
        <f t="shared" si="177"/>
        <v>0</v>
      </c>
      <c r="BW79" s="142">
        <f t="shared" si="177"/>
        <v>0</v>
      </c>
      <c r="BX79" s="142">
        <f t="shared" si="177"/>
        <v>0</v>
      </c>
      <c r="BY79" s="142">
        <f t="shared" si="177"/>
        <v>0</v>
      </c>
      <c r="BZ79" s="142">
        <f t="shared" si="177"/>
        <v>0</v>
      </c>
      <c r="CA79" s="142">
        <f t="shared" si="177"/>
        <v>0</v>
      </c>
      <c r="CB79" s="142">
        <f t="shared" si="177"/>
        <v>0</v>
      </c>
      <c r="CC79" s="142">
        <f t="shared" si="177"/>
        <v>0</v>
      </c>
      <c r="CD79" s="142">
        <f t="shared" si="177"/>
        <v>0</v>
      </c>
      <c r="CE79" s="142">
        <f t="shared" si="177"/>
        <v>0</v>
      </c>
      <c r="CF79" s="142">
        <f t="shared" si="177"/>
        <v>0</v>
      </c>
      <c r="CG79" s="142">
        <f t="shared" si="177"/>
        <v>0</v>
      </c>
      <c r="CH79" s="142">
        <f t="shared" si="177"/>
        <v>0</v>
      </c>
      <c r="CI79" s="142">
        <f t="shared" si="177"/>
        <v>0</v>
      </c>
      <c r="CJ79" s="142">
        <f t="shared" si="177"/>
        <v>0</v>
      </c>
      <c r="CK79" s="142">
        <f t="shared" si="177"/>
        <v>0</v>
      </c>
      <c r="CL79" s="142">
        <f t="shared" si="177"/>
        <v>0</v>
      </c>
      <c r="CM79" s="142">
        <f t="shared" si="177"/>
        <v>0</v>
      </c>
      <c r="CN79" s="142">
        <f t="shared" si="177"/>
        <v>0</v>
      </c>
      <c r="CO79" s="142">
        <f t="shared" si="177"/>
        <v>0</v>
      </c>
      <c r="CP79" s="142">
        <f t="shared" si="177"/>
        <v>0</v>
      </c>
      <c r="CQ79" s="142">
        <f t="shared" si="177"/>
        <v>0</v>
      </c>
      <c r="CR79" s="142">
        <f aca="true" t="shared" si="178" ref="CR79:EY79">IF(AND(NOT(CR$6=CS$6),$T79=CR$6),$V79,0)</f>
        <v>0</v>
      </c>
      <c r="CS79" s="142">
        <f t="shared" si="178"/>
        <v>0</v>
      </c>
      <c r="CT79" s="142">
        <f t="shared" si="178"/>
        <v>0</v>
      </c>
      <c r="CU79" s="142">
        <f t="shared" si="178"/>
        <v>0</v>
      </c>
      <c r="CV79" s="142">
        <f t="shared" si="178"/>
        <v>0</v>
      </c>
      <c r="CW79" s="142">
        <f t="shared" si="178"/>
        <v>0</v>
      </c>
      <c r="CX79" s="142">
        <f t="shared" si="178"/>
        <v>0</v>
      </c>
      <c r="CY79" s="142">
        <f t="shared" si="178"/>
        <v>0</v>
      </c>
      <c r="CZ79" s="142">
        <f t="shared" si="178"/>
        <v>0</v>
      </c>
      <c r="DA79" s="142">
        <f t="shared" si="178"/>
        <v>0</v>
      </c>
      <c r="DB79" s="142">
        <f t="shared" si="178"/>
        <v>0</v>
      </c>
      <c r="DC79" s="142">
        <f t="shared" si="178"/>
        <v>0</v>
      </c>
      <c r="DD79" s="142">
        <f t="shared" si="178"/>
        <v>0</v>
      </c>
      <c r="DE79" s="142">
        <f t="shared" si="178"/>
        <v>0</v>
      </c>
      <c r="DF79" s="142">
        <f t="shared" si="178"/>
        <v>0</v>
      </c>
      <c r="DG79" s="142">
        <f t="shared" si="178"/>
        <v>0</v>
      </c>
      <c r="DH79" s="142">
        <f t="shared" si="178"/>
        <v>0</v>
      </c>
      <c r="DI79" s="142">
        <f t="shared" si="178"/>
        <v>0</v>
      </c>
      <c r="DJ79" s="142">
        <f t="shared" si="178"/>
        <v>0</v>
      </c>
      <c r="DK79" s="142">
        <f t="shared" si="178"/>
        <v>0</v>
      </c>
      <c r="DL79" s="142">
        <f t="shared" si="178"/>
        <v>0</v>
      </c>
      <c r="DM79" s="142">
        <f t="shared" si="178"/>
        <v>0</v>
      </c>
      <c r="DN79" s="142">
        <f t="shared" si="178"/>
        <v>0</v>
      </c>
      <c r="DO79" s="142">
        <f t="shared" si="178"/>
        <v>0</v>
      </c>
      <c r="DP79" s="142">
        <f t="shared" si="178"/>
        <v>0</v>
      </c>
      <c r="DQ79" s="142">
        <f t="shared" si="178"/>
        <v>0</v>
      </c>
      <c r="DR79" s="142">
        <f t="shared" si="178"/>
        <v>0</v>
      </c>
      <c r="DS79" s="142">
        <f t="shared" si="178"/>
        <v>0</v>
      </c>
      <c r="DT79" s="142">
        <f t="shared" si="178"/>
        <v>0</v>
      </c>
      <c r="DU79" s="142">
        <f t="shared" si="178"/>
        <v>0</v>
      </c>
      <c r="DV79" s="142">
        <f t="shared" si="178"/>
        <v>0</v>
      </c>
      <c r="DW79" s="142">
        <f t="shared" si="178"/>
        <v>0</v>
      </c>
      <c r="DX79" s="142">
        <f t="shared" si="178"/>
        <v>0</v>
      </c>
      <c r="DY79" s="142">
        <f t="shared" si="178"/>
        <v>0</v>
      </c>
      <c r="DZ79" s="142">
        <f t="shared" si="178"/>
        <v>0</v>
      </c>
      <c r="EA79" s="142">
        <f t="shared" si="178"/>
        <v>0</v>
      </c>
      <c r="EB79" s="142">
        <f t="shared" si="178"/>
        <v>0</v>
      </c>
      <c r="EC79" s="142">
        <f t="shared" si="178"/>
        <v>0</v>
      </c>
      <c r="ED79" s="142">
        <f t="shared" si="178"/>
        <v>0</v>
      </c>
      <c r="EE79" s="142">
        <f t="shared" si="178"/>
        <v>0</v>
      </c>
      <c r="EF79" s="142">
        <f t="shared" si="178"/>
        <v>0</v>
      </c>
      <c r="EG79" s="142">
        <f t="shared" si="178"/>
        <v>0</v>
      </c>
      <c r="EH79" s="142">
        <f t="shared" si="178"/>
        <v>0</v>
      </c>
      <c r="EI79" s="142">
        <f t="shared" si="178"/>
        <v>0</v>
      </c>
      <c r="EJ79" s="142">
        <f t="shared" si="178"/>
        <v>0</v>
      </c>
      <c r="EK79" s="142">
        <f t="shared" si="178"/>
        <v>0</v>
      </c>
      <c r="EL79" s="142">
        <f t="shared" si="178"/>
        <v>0</v>
      </c>
      <c r="EM79" s="142">
        <f t="shared" si="178"/>
        <v>0</v>
      </c>
      <c r="EN79" s="142">
        <f t="shared" si="178"/>
        <v>0</v>
      </c>
      <c r="EO79" s="142">
        <f t="shared" si="178"/>
        <v>0</v>
      </c>
      <c r="EP79" s="142">
        <f t="shared" si="178"/>
        <v>0</v>
      </c>
      <c r="EQ79" s="142">
        <f t="shared" si="178"/>
        <v>0</v>
      </c>
      <c r="ER79" s="142">
        <f t="shared" si="178"/>
        <v>0</v>
      </c>
      <c r="ES79" s="142">
        <f t="shared" si="178"/>
        <v>0</v>
      </c>
      <c r="ET79" s="142">
        <f t="shared" si="178"/>
        <v>0</v>
      </c>
      <c r="EU79" s="142">
        <f t="shared" si="178"/>
        <v>0</v>
      </c>
      <c r="EV79" s="142">
        <f t="shared" si="178"/>
        <v>0</v>
      </c>
      <c r="EW79" s="142">
        <f t="shared" si="178"/>
        <v>0</v>
      </c>
      <c r="EX79" s="142">
        <f t="shared" si="178"/>
        <v>0</v>
      </c>
      <c r="EY79" s="142">
        <f t="shared" si="178"/>
        <v>0</v>
      </c>
      <c r="EZ79" s="144">
        <f t="shared" si="160"/>
        <v>0</v>
      </c>
      <c r="FA79" s="141">
        <f>IF(AND($M$3&gt;SUM(Q80:$Q$132),$G$3&lt;SUM(Q79:$Q$132)),$G$3-SUM(Q80:$Q$132),0)</f>
        <v>0</v>
      </c>
      <c r="FB79" s="120">
        <v>54</v>
      </c>
      <c r="FC79" s="145">
        <f>CY6</f>
        <v>0</v>
      </c>
      <c r="FD79" s="145">
        <f>CY133</f>
        <v>0</v>
      </c>
      <c r="FE79" s="141" t="str">
        <f t="shared" si="161"/>
        <v>x</v>
      </c>
    </row>
    <row r="80" spans="1:161" s="141" customFormat="1" ht="24.75" customHeight="1">
      <c r="A80" s="121"/>
      <c r="B80" s="121"/>
      <c r="C80" s="122"/>
      <c r="D80" s="123"/>
      <c r="E80" s="123"/>
      <c r="F80" s="124"/>
      <c r="G80" s="125">
        <f t="shared" si="164"/>
      </c>
      <c r="H80" s="126"/>
      <c r="I80" s="127">
        <f t="shared" si="170"/>
      </c>
      <c r="J80" s="128"/>
      <c r="K80" s="129"/>
      <c r="L80" s="130">
        <f t="shared" si="167"/>
      </c>
      <c r="M80" s="131"/>
      <c r="N80" s="130">
        <f t="shared" si="151"/>
      </c>
      <c r="O80" s="132"/>
      <c r="P80" s="133"/>
      <c r="Q80" s="134">
        <f t="shared" si="152"/>
      </c>
      <c r="R80" s="135">
        <f>IF(AND(E80=1,C80&gt;0),(D80-($B$4-C80)),IF(AND(E80&gt;0,E80=2),(D80-($B$4-C80))*'A - Condition &amp; Criticality'!$E$6,IF(AND(E80&gt;0,E80=3),(D80-($B$4-C80))*'A - Condition &amp; Criticality'!$E$7,IF(AND(E80&gt;0,E80=4),(D80-($B$4-C80))*'A - Condition &amp; Criticality'!$E$8,IF(AND(E80&gt;0,E80=5),(D80-($B$4-C80))*'A - Condition &amp; Criticality'!$E$9,IF(AND(E80&gt;0,E80=6),(D80-($B$4-C80))*'A - Condition &amp; Criticality'!$E$10,IF(AND(E80&gt;0,E80=7),(D80-($B$4-C80))*'A - Condition &amp; Criticality'!$E$11,0)))))))</f>
        <v>0</v>
      </c>
      <c r="S80" s="135">
        <f>IF(AND(E80&gt;0,E80=8),(D80-($B$4-C80))*'A - Condition &amp; Criticality'!$E$12,IF(AND(E80&gt;0,E80=9),(D80-($B$4-C80))*'A - Condition &amp; Criticality'!$E$13,IF(E80=10,0,0)))</f>
        <v>0</v>
      </c>
      <c r="T80" s="136">
        <f t="shared" si="153"/>
      </c>
      <c r="U80" s="137">
        <f t="shared" si="125"/>
        <v>0</v>
      </c>
      <c r="V80" s="138">
        <f t="shared" si="154"/>
        <v>0</v>
      </c>
      <c r="W80" s="138">
        <f t="shared" si="155"/>
        <v>0</v>
      </c>
      <c r="X80" s="139">
        <f>IF($M$3&gt;=SUM(AD80:$AD$132),0,IF(Y80&gt;=AD80,0,-PMT(AE80/12,(AB80)*12,0,(AD80-Y80))/$H$1))</f>
        <v>0</v>
      </c>
      <c r="Y80" s="138" t="e">
        <f>IF(Y81&gt;AD81,(-FV(AE80,(AB80-AB81),0,(Y81-AD81)))+-FV(AE80/12,(AB80-AB81)*12,SUM($X81:X$132)*$H$1),-FV(AE80/12,(AB80-AB81)*12,SUM(X81:$X$132)*$H$1,AC80))</f>
        <v>#N/A</v>
      </c>
      <c r="Z80" s="138" t="e">
        <f>IF(AND(AD80&gt;0,SUM($AD$8:AD79)=0,Y79&gt;0),Y79,0)</f>
        <v>#N/A</v>
      </c>
      <c r="AA80" s="140" t="b">
        <f>IF(AND(X80&gt;0,SUM($X$8:X79)=0),AB80)</f>
        <v>0</v>
      </c>
      <c r="AB80" s="141">
        <f t="shared" si="156"/>
        <v>0</v>
      </c>
      <c r="AC80" s="141">
        <f>IF(AND($M$3&gt;SUM(AD81:$AD$132),$M$3&lt;SUM(AD80:$AD$132)),$M$3-SUM(AD81:$AD$132),0)</f>
        <v>0</v>
      </c>
      <c r="AD80" s="142">
        <f t="shared" si="157"/>
        <v>0</v>
      </c>
      <c r="AE80" s="143" t="e">
        <f t="shared" si="126"/>
        <v>#N/A</v>
      </c>
      <c r="AF80" s="142">
        <f aca="true" t="shared" si="179" ref="AF80:CQ80">IF(AND(NOT(AF$6=AG$6),$T80=AF$6),$V80,0)</f>
        <v>0</v>
      </c>
      <c r="AG80" s="142">
        <f t="shared" si="179"/>
        <v>0</v>
      </c>
      <c r="AH80" s="142">
        <f t="shared" si="179"/>
        <v>0</v>
      </c>
      <c r="AI80" s="142">
        <f t="shared" si="179"/>
        <v>0</v>
      </c>
      <c r="AJ80" s="142">
        <f t="shared" si="179"/>
        <v>0</v>
      </c>
      <c r="AK80" s="142">
        <f t="shared" si="179"/>
        <v>0</v>
      </c>
      <c r="AL80" s="142">
        <f t="shared" si="179"/>
        <v>0</v>
      </c>
      <c r="AM80" s="142">
        <f t="shared" si="179"/>
        <v>0</v>
      </c>
      <c r="AN80" s="142">
        <f t="shared" si="179"/>
        <v>0</v>
      </c>
      <c r="AO80" s="142">
        <f t="shared" si="179"/>
        <v>0</v>
      </c>
      <c r="AP80" s="142">
        <f t="shared" si="179"/>
        <v>0</v>
      </c>
      <c r="AQ80" s="142">
        <f t="shared" si="179"/>
        <v>0</v>
      </c>
      <c r="AR80" s="142">
        <f t="shared" si="179"/>
        <v>0</v>
      </c>
      <c r="AS80" s="142">
        <f t="shared" si="179"/>
        <v>0</v>
      </c>
      <c r="AT80" s="142">
        <f t="shared" si="179"/>
        <v>0</v>
      </c>
      <c r="AU80" s="142">
        <f t="shared" si="179"/>
        <v>0</v>
      </c>
      <c r="AV80" s="142">
        <f t="shared" si="179"/>
        <v>0</v>
      </c>
      <c r="AW80" s="142">
        <f t="shared" si="179"/>
        <v>0</v>
      </c>
      <c r="AX80" s="142">
        <f t="shared" si="179"/>
        <v>0</v>
      </c>
      <c r="AY80" s="142">
        <f t="shared" si="179"/>
        <v>0</v>
      </c>
      <c r="AZ80" s="142">
        <f t="shared" si="179"/>
        <v>0</v>
      </c>
      <c r="BA80" s="142">
        <f t="shared" si="179"/>
        <v>0</v>
      </c>
      <c r="BB80" s="142">
        <f t="shared" si="179"/>
        <v>0</v>
      </c>
      <c r="BC80" s="142">
        <f t="shared" si="179"/>
        <v>0</v>
      </c>
      <c r="BD80" s="142">
        <f t="shared" si="179"/>
        <v>0</v>
      </c>
      <c r="BE80" s="142">
        <f t="shared" si="179"/>
        <v>0</v>
      </c>
      <c r="BF80" s="142">
        <f t="shared" si="179"/>
        <v>0</v>
      </c>
      <c r="BG80" s="142">
        <f t="shared" si="179"/>
        <v>0</v>
      </c>
      <c r="BH80" s="142">
        <f t="shared" si="179"/>
        <v>0</v>
      </c>
      <c r="BI80" s="142">
        <f t="shared" si="179"/>
        <v>0</v>
      </c>
      <c r="BJ80" s="142">
        <f t="shared" si="179"/>
        <v>0</v>
      </c>
      <c r="BK80" s="142">
        <f t="shared" si="179"/>
        <v>0</v>
      </c>
      <c r="BL80" s="142">
        <f t="shared" si="179"/>
        <v>0</v>
      </c>
      <c r="BM80" s="142">
        <f t="shared" si="179"/>
        <v>0</v>
      </c>
      <c r="BN80" s="142">
        <f t="shared" si="179"/>
        <v>0</v>
      </c>
      <c r="BO80" s="142">
        <f t="shared" si="179"/>
        <v>0</v>
      </c>
      <c r="BP80" s="142">
        <f t="shared" si="179"/>
        <v>0</v>
      </c>
      <c r="BQ80" s="142">
        <f t="shared" si="179"/>
        <v>0</v>
      </c>
      <c r="BR80" s="142">
        <f t="shared" si="179"/>
        <v>0</v>
      </c>
      <c r="BS80" s="142">
        <f t="shared" si="179"/>
        <v>0</v>
      </c>
      <c r="BT80" s="142">
        <f t="shared" si="179"/>
        <v>0</v>
      </c>
      <c r="BU80" s="142">
        <f t="shared" si="179"/>
        <v>0</v>
      </c>
      <c r="BV80" s="142">
        <f t="shared" si="179"/>
        <v>0</v>
      </c>
      <c r="BW80" s="142">
        <f t="shared" si="179"/>
        <v>0</v>
      </c>
      <c r="BX80" s="142">
        <f t="shared" si="179"/>
        <v>0</v>
      </c>
      <c r="BY80" s="142">
        <f t="shared" si="179"/>
        <v>0</v>
      </c>
      <c r="BZ80" s="142">
        <f t="shared" si="179"/>
        <v>0</v>
      </c>
      <c r="CA80" s="142">
        <f t="shared" si="179"/>
        <v>0</v>
      </c>
      <c r="CB80" s="142">
        <f t="shared" si="179"/>
        <v>0</v>
      </c>
      <c r="CC80" s="142">
        <f t="shared" si="179"/>
        <v>0</v>
      </c>
      <c r="CD80" s="142">
        <f t="shared" si="179"/>
        <v>0</v>
      </c>
      <c r="CE80" s="142">
        <f t="shared" si="179"/>
        <v>0</v>
      </c>
      <c r="CF80" s="142">
        <f t="shared" si="179"/>
        <v>0</v>
      </c>
      <c r="CG80" s="142">
        <f t="shared" si="179"/>
        <v>0</v>
      </c>
      <c r="CH80" s="142">
        <f t="shared" si="179"/>
        <v>0</v>
      </c>
      <c r="CI80" s="142">
        <f t="shared" si="179"/>
        <v>0</v>
      </c>
      <c r="CJ80" s="142">
        <f t="shared" si="179"/>
        <v>0</v>
      </c>
      <c r="CK80" s="142">
        <f t="shared" si="179"/>
        <v>0</v>
      </c>
      <c r="CL80" s="142">
        <f t="shared" si="179"/>
        <v>0</v>
      </c>
      <c r="CM80" s="142">
        <f t="shared" si="179"/>
        <v>0</v>
      </c>
      <c r="CN80" s="142">
        <f t="shared" si="179"/>
        <v>0</v>
      </c>
      <c r="CO80" s="142">
        <f t="shared" si="179"/>
        <v>0</v>
      </c>
      <c r="CP80" s="142">
        <f t="shared" si="179"/>
        <v>0</v>
      </c>
      <c r="CQ80" s="142">
        <f t="shared" si="179"/>
        <v>0</v>
      </c>
      <c r="CR80" s="142">
        <f aca="true" t="shared" si="180" ref="CR80:EY80">IF(AND(NOT(CR$6=CS$6),$T80=CR$6),$V80,0)</f>
        <v>0</v>
      </c>
      <c r="CS80" s="142">
        <f t="shared" si="180"/>
        <v>0</v>
      </c>
      <c r="CT80" s="142">
        <f t="shared" si="180"/>
        <v>0</v>
      </c>
      <c r="CU80" s="142">
        <f t="shared" si="180"/>
        <v>0</v>
      </c>
      <c r="CV80" s="142">
        <f t="shared" si="180"/>
        <v>0</v>
      </c>
      <c r="CW80" s="142">
        <f t="shared" si="180"/>
        <v>0</v>
      </c>
      <c r="CX80" s="142">
        <f t="shared" si="180"/>
        <v>0</v>
      </c>
      <c r="CY80" s="142">
        <f t="shared" si="180"/>
        <v>0</v>
      </c>
      <c r="CZ80" s="142">
        <f t="shared" si="180"/>
        <v>0</v>
      </c>
      <c r="DA80" s="142">
        <f t="shared" si="180"/>
        <v>0</v>
      </c>
      <c r="DB80" s="142">
        <f t="shared" si="180"/>
        <v>0</v>
      </c>
      <c r="DC80" s="142">
        <f t="shared" si="180"/>
        <v>0</v>
      </c>
      <c r="DD80" s="142">
        <f t="shared" si="180"/>
        <v>0</v>
      </c>
      <c r="DE80" s="142">
        <f t="shared" si="180"/>
        <v>0</v>
      </c>
      <c r="DF80" s="142">
        <f t="shared" si="180"/>
        <v>0</v>
      </c>
      <c r="DG80" s="142">
        <f t="shared" si="180"/>
        <v>0</v>
      </c>
      <c r="DH80" s="142">
        <f t="shared" si="180"/>
        <v>0</v>
      </c>
      <c r="DI80" s="142">
        <f t="shared" si="180"/>
        <v>0</v>
      </c>
      <c r="DJ80" s="142">
        <f t="shared" si="180"/>
        <v>0</v>
      </c>
      <c r="DK80" s="142">
        <f t="shared" si="180"/>
        <v>0</v>
      </c>
      <c r="DL80" s="142">
        <f t="shared" si="180"/>
        <v>0</v>
      </c>
      <c r="DM80" s="142">
        <f t="shared" si="180"/>
        <v>0</v>
      </c>
      <c r="DN80" s="142">
        <f t="shared" si="180"/>
        <v>0</v>
      </c>
      <c r="DO80" s="142">
        <f t="shared" si="180"/>
        <v>0</v>
      </c>
      <c r="DP80" s="142">
        <f t="shared" si="180"/>
        <v>0</v>
      </c>
      <c r="DQ80" s="142">
        <f t="shared" si="180"/>
        <v>0</v>
      </c>
      <c r="DR80" s="142">
        <f t="shared" si="180"/>
        <v>0</v>
      </c>
      <c r="DS80" s="142">
        <f t="shared" si="180"/>
        <v>0</v>
      </c>
      <c r="DT80" s="142">
        <f t="shared" si="180"/>
        <v>0</v>
      </c>
      <c r="DU80" s="142">
        <f t="shared" si="180"/>
        <v>0</v>
      </c>
      <c r="DV80" s="142">
        <f t="shared" si="180"/>
        <v>0</v>
      </c>
      <c r="DW80" s="142">
        <f t="shared" si="180"/>
        <v>0</v>
      </c>
      <c r="DX80" s="142">
        <f t="shared" si="180"/>
        <v>0</v>
      </c>
      <c r="DY80" s="142">
        <f t="shared" si="180"/>
        <v>0</v>
      </c>
      <c r="DZ80" s="142">
        <f t="shared" si="180"/>
        <v>0</v>
      </c>
      <c r="EA80" s="142">
        <f t="shared" si="180"/>
        <v>0</v>
      </c>
      <c r="EB80" s="142">
        <f t="shared" si="180"/>
        <v>0</v>
      </c>
      <c r="EC80" s="142">
        <f t="shared" si="180"/>
        <v>0</v>
      </c>
      <c r="ED80" s="142">
        <f t="shared" si="180"/>
        <v>0</v>
      </c>
      <c r="EE80" s="142">
        <f t="shared" si="180"/>
        <v>0</v>
      </c>
      <c r="EF80" s="142">
        <f t="shared" si="180"/>
        <v>0</v>
      </c>
      <c r="EG80" s="142">
        <f t="shared" si="180"/>
        <v>0</v>
      </c>
      <c r="EH80" s="142">
        <f t="shared" si="180"/>
        <v>0</v>
      </c>
      <c r="EI80" s="142">
        <f t="shared" si="180"/>
        <v>0</v>
      </c>
      <c r="EJ80" s="142">
        <f t="shared" si="180"/>
        <v>0</v>
      </c>
      <c r="EK80" s="142">
        <f t="shared" si="180"/>
        <v>0</v>
      </c>
      <c r="EL80" s="142">
        <f t="shared" si="180"/>
        <v>0</v>
      </c>
      <c r="EM80" s="142">
        <f t="shared" si="180"/>
        <v>0</v>
      </c>
      <c r="EN80" s="142">
        <f t="shared" si="180"/>
        <v>0</v>
      </c>
      <c r="EO80" s="142">
        <f t="shared" si="180"/>
        <v>0</v>
      </c>
      <c r="EP80" s="142">
        <f t="shared" si="180"/>
        <v>0</v>
      </c>
      <c r="EQ80" s="142">
        <f t="shared" si="180"/>
        <v>0</v>
      </c>
      <c r="ER80" s="142">
        <f t="shared" si="180"/>
        <v>0</v>
      </c>
      <c r="ES80" s="142">
        <f t="shared" si="180"/>
        <v>0</v>
      </c>
      <c r="ET80" s="142">
        <f t="shared" si="180"/>
        <v>0</v>
      </c>
      <c r="EU80" s="142">
        <f t="shared" si="180"/>
        <v>0</v>
      </c>
      <c r="EV80" s="142">
        <f t="shared" si="180"/>
        <v>0</v>
      </c>
      <c r="EW80" s="142">
        <f t="shared" si="180"/>
        <v>0</v>
      </c>
      <c r="EX80" s="142">
        <f t="shared" si="180"/>
        <v>0</v>
      </c>
      <c r="EY80" s="142">
        <f t="shared" si="180"/>
        <v>0</v>
      </c>
      <c r="EZ80" s="144">
        <f t="shared" si="160"/>
        <v>0</v>
      </c>
      <c r="FA80" s="141">
        <f>IF(AND($M$3&gt;SUM(Q81:$Q$132),$G$3&lt;SUM(Q80:$Q$132)),$G$3-SUM(Q81:$Q$132),0)</f>
        <v>0</v>
      </c>
      <c r="FB80" s="120">
        <v>53</v>
      </c>
      <c r="FC80" s="145">
        <f>CZ6</f>
        <v>0</v>
      </c>
      <c r="FD80" s="145">
        <f>CZ133</f>
        <v>0</v>
      </c>
      <c r="FE80" s="141" t="str">
        <f t="shared" si="161"/>
        <v>x</v>
      </c>
    </row>
    <row r="81" spans="1:161" s="141" customFormat="1" ht="24.75" customHeight="1">
      <c r="A81" s="121"/>
      <c r="B81" s="121"/>
      <c r="C81" s="122"/>
      <c r="D81" s="123"/>
      <c r="E81" s="123"/>
      <c r="F81" s="124"/>
      <c r="G81" s="125">
        <f t="shared" si="164"/>
      </c>
      <c r="H81" s="126"/>
      <c r="I81" s="127">
        <f t="shared" si="170"/>
      </c>
      <c r="J81" s="128"/>
      <c r="K81" s="129"/>
      <c r="L81" s="130">
        <f t="shared" si="167"/>
      </c>
      <c r="M81" s="131"/>
      <c r="N81" s="130">
        <f t="shared" si="151"/>
      </c>
      <c r="O81" s="132"/>
      <c r="P81" s="133"/>
      <c r="Q81" s="134">
        <f t="shared" si="152"/>
      </c>
      <c r="R81" s="135">
        <f>IF(AND(E81=1,C81&gt;0),(D81-($B$4-C81)),IF(AND(E81&gt;0,E81=2),(D81-($B$4-C81))*'A - Condition &amp; Criticality'!$E$6,IF(AND(E81&gt;0,E81=3),(D81-($B$4-C81))*'A - Condition &amp; Criticality'!$E$7,IF(AND(E81&gt;0,E81=4),(D81-($B$4-C81))*'A - Condition &amp; Criticality'!$E$8,IF(AND(E81&gt;0,E81=5),(D81-($B$4-C81))*'A - Condition &amp; Criticality'!$E$9,IF(AND(E81&gt;0,E81=6),(D81-($B$4-C81))*'A - Condition &amp; Criticality'!$E$10,IF(AND(E81&gt;0,E81=7),(D81-($B$4-C81))*'A - Condition &amp; Criticality'!$E$11,0)))))))</f>
        <v>0</v>
      </c>
      <c r="S81" s="135">
        <f>IF(AND(E81&gt;0,E81=8),(D81-($B$4-C81))*'A - Condition &amp; Criticality'!$E$12,IF(AND(E81&gt;0,E81=9),(D81-($B$4-C81))*'A - Condition &amp; Criticality'!$E$13,IF(E81=10,0,0)))</f>
        <v>0</v>
      </c>
      <c r="T81" s="136">
        <f t="shared" si="153"/>
      </c>
      <c r="U81" s="137">
        <f t="shared" si="125"/>
        <v>0</v>
      </c>
      <c r="V81" s="138">
        <f t="shared" si="154"/>
        <v>0</v>
      </c>
      <c r="W81" s="138">
        <f t="shared" si="155"/>
        <v>0</v>
      </c>
      <c r="X81" s="139">
        <f>IF($M$3&gt;=SUM(AD81:$AD$132),0,IF(Y81&gt;=AD81,0,-PMT(AE81/12,(AB81)*12,0,(AD81-Y81))/$H$1))</f>
        <v>0</v>
      </c>
      <c r="Y81" s="138" t="e">
        <f>IF(Y82&gt;AD82,(-FV(AE81,(AB81-AB82),0,(Y82-AD82)))+-FV(AE81/12,(AB81-AB82)*12,SUM($X82:X$132)*$H$1),-FV(AE81/12,(AB81-AB82)*12,SUM(X82:$X$132)*$H$1,AC81))</f>
        <v>#N/A</v>
      </c>
      <c r="Z81" s="138" t="e">
        <f>IF(AND(AD81&gt;0,SUM($AD$8:AD80)=0,Y80&gt;0),Y80,0)</f>
        <v>#N/A</v>
      </c>
      <c r="AA81" s="140" t="b">
        <f>IF(AND(X81&gt;0,SUM($X$8:X80)=0),AB81)</f>
        <v>0</v>
      </c>
      <c r="AB81" s="141">
        <f t="shared" si="156"/>
        <v>0</v>
      </c>
      <c r="AC81" s="141">
        <f>IF(AND($M$3&gt;SUM(AD82:$AD$132),$M$3&lt;SUM(AD81:$AD$132)),$M$3-SUM(AD82:$AD$132),0)</f>
        <v>0</v>
      </c>
      <c r="AD81" s="142">
        <f t="shared" si="157"/>
        <v>0</v>
      </c>
      <c r="AE81" s="143" t="e">
        <f t="shared" si="126"/>
        <v>#N/A</v>
      </c>
      <c r="AF81" s="142">
        <f aca="true" t="shared" si="181" ref="AF81:CQ81">IF(AND(NOT(AF$6=AG$6),$T81=AF$6),$V81,0)</f>
        <v>0</v>
      </c>
      <c r="AG81" s="142">
        <f t="shared" si="181"/>
        <v>0</v>
      </c>
      <c r="AH81" s="142">
        <f t="shared" si="181"/>
        <v>0</v>
      </c>
      <c r="AI81" s="142">
        <f t="shared" si="181"/>
        <v>0</v>
      </c>
      <c r="AJ81" s="142">
        <f t="shared" si="181"/>
        <v>0</v>
      </c>
      <c r="AK81" s="142">
        <f t="shared" si="181"/>
        <v>0</v>
      </c>
      <c r="AL81" s="142">
        <f t="shared" si="181"/>
        <v>0</v>
      </c>
      <c r="AM81" s="142">
        <f t="shared" si="181"/>
        <v>0</v>
      </c>
      <c r="AN81" s="142">
        <f t="shared" si="181"/>
        <v>0</v>
      </c>
      <c r="AO81" s="142">
        <f t="shared" si="181"/>
        <v>0</v>
      </c>
      <c r="AP81" s="142">
        <f t="shared" si="181"/>
        <v>0</v>
      </c>
      <c r="AQ81" s="142">
        <f t="shared" si="181"/>
        <v>0</v>
      </c>
      <c r="AR81" s="142">
        <f t="shared" si="181"/>
        <v>0</v>
      </c>
      <c r="AS81" s="142">
        <f t="shared" si="181"/>
        <v>0</v>
      </c>
      <c r="AT81" s="142">
        <f t="shared" si="181"/>
        <v>0</v>
      </c>
      <c r="AU81" s="142">
        <f t="shared" si="181"/>
        <v>0</v>
      </c>
      <c r="AV81" s="142">
        <f t="shared" si="181"/>
        <v>0</v>
      </c>
      <c r="AW81" s="142">
        <f t="shared" si="181"/>
        <v>0</v>
      </c>
      <c r="AX81" s="142">
        <f t="shared" si="181"/>
        <v>0</v>
      </c>
      <c r="AY81" s="142">
        <f t="shared" si="181"/>
        <v>0</v>
      </c>
      <c r="AZ81" s="142">
        <f t="shared" si="181"/>
        <v>0</v>
      </c>
      <c r="BA81" s="142">
        <f t="shared" si="181"/>
        <v>0</v>
      </c>
      <c r="BB81" s="142">
        <f t="shared" si="181"/>
        <v>0</v>
      </c>
      <c r="BC81" s="142">
        <f t="shared" si="181"/>
        <v>0</v>
      </c>
      <c r="BD81" s="142">
        <f t="shared" si="181"/>
        <v>0</v>
      </c>
      <c r="BE81" s="142">
        <f t="shared" si="181"/>
        <v>0</v>
      </c>
      <c r="BF81" s="142">
        <f t="shared" si="181"/>
        <v>0</v>
      </c>
      <c r="BG81" s="142">
        <f t="shared" si="181"/>
        <v>0</v>
      </c>
      <c r="BH81" s="142">
        <f t="shared" si="181"/>
        <v>0</v>
      </c>
      <c r="BI81" s="142">
        <f t="shared" si="181"/>
        <v>0</v>
      </c>
      <c r="BJ81" s="142">
        <f t="shared" si="181"/>
        <v>0</v>
      </c>
      <c r="BK81" s="142">
        <f t="shared" si="181"/>
        <v>0</v>
      </c>
      <c r="BL81" s="142">
        <f t="shared" si="181"/>
        <v>0</v>
      </c>
      <c r="BM81" s="142">
        <f t="shared" si="181"/>
        <v>0</v>
      </c>
      <c r="BN81" s="142">
        <f t="shared" si="181"/>
        <v>0</v>
      </c>
      <c r="BO81" s="142">
        <f t="shared" si="181"/>
        <v>0</v>
      </c>
      <c r="BP81" s="142">
        <f t="shared" si="181"/>
        <v>0</v>
      </c>
      <c r="BQ81" s="142">
        <f t="shared" si="181"/>
        <v>0</v>
      </c>
      <c r="BR81" s="142">
        <f t="shared" si="181"/>
        <v>0</v>
      </c>
      <c r="BS81" s="142">
        <f t="shared" si="181"/>
        <v>0</v>
      </c>
      <c r="BT81" s="142">
        <f t="shared" si="181"/>
        <v>0</v>
      </c>
      <c r="BU81" s="142">
        <f t="shared" si="181"/>
        <v>0</v>
      </c>
      <c r="BV81" s="142">
        <f t="shared" si="181"/>
        <v>0</v>
      </c>
      <c r="BW81" s="142">
        <f t="shared" si="181"/>
        <v>0</v>
      </c>
      <c r="BX81" s="142">
        <f t="shared" si="181"/>
        <v>0</v>
      </c>
      <c r="BY81" s="142">
        <f t="shared" si="181"/>
        <v>0</v>
      </c>
      <c r="BZ81" s="142">
        <f t="shared" si="181"/>
        <v>0</v>
      </c>
      <c r="CA81" s="142">
        <f t="shared" si="181"/>
        <v>0</v>
      </c>
      <c r="CB81" s="142">
        <f t="shared" si="181"/>
        <v>0</v>
      </c>
      <c r="CC81" s="142">
        <f t="shared" si="181"/>
        <v>0</v>
      </c>
      <c r="CD81" s="142">
        <f t="shared" si="181"/>
        <v>0</v>
      </c>
      <c r="CE81" s="142">
        <f t="shared" si="181"/>
        <v>0</v>
      </c>
      <c r="CF81" s="142">
        <f t="shared" si="181"/>
        <v>0</v>
      </c>
      <c r="CG81" s="142">
        <f t="shared" si="181"/>
        <v>0</v>
      </c>
      <c r="CH81" s="142">
        <f t="shared" si="181"/>
        <v>0</v>
      </c>
      <c r="CI81" s="142">
        <f t="shared" si="181"/>
        <v>0</v>
      </c>
      <c r="CJ81" s="142">
        <f t="shared" si="181"/>
        <v>0</v>
      </c>
      <c r="CK81" s="142">
        <f t="shared" si="181"/>
        <v>0</v>
      </c>
      <c r="CL81" s="142">
        <f t="shared" si="181"/>
        <v>0</v>
      </c>
      <c r="CM81" s="142">
        <f t="shared" si="181"/>
        <v>0</v>
      </c>
      <c r="CN81" s="142">
        <f t="shared" si="181"/>
        <v>0</v>
      </c>
      <c r="CO81" s="142">
        <f t="shared" si="181"/>
        <v>0</v>
      </c>
      <c r="CP81" s="142">
        <f t="shared" si="181"/>
        <v>0</v>
      </c>
      <c r="CQ81" s="142">
        <f t="shared" si="181"/>
        <v>0</v>
      </c>
      <c r="CR81" s="142">
        <f aca="true" t="shared" si="182" ref="CR81:EY81">IF(AND(NOT(CR$6=CS$6),$T81=CR$6),$V81,0)</f>
        <v>0</v>
      </c>
      <c r="CS81" s="142">
        <f t="shared" si="182"/>
        <v>0</v>
      </c>
      <c r="CT81" s="142">
        <f t="shared" si="182"/>
        <v>0</v>
      </c>
      <c r="CU81" s="142">
        <f t="shared" si="182"/>
        <v>0</v>
      </c>
      <c r="CV81" s="142">
        <f t="shared" si="182"/>
        <v>0</v>
      </c>
      <c r="CW81" s="142">
        <f t="shared" si="182"/>
        <v>0</v>
      </c>
      <c r="CX81" s="142">
        <f t="shared" si="182"/>
        <v>0</v>
      </c>
      <c r="CY81" s="142">
        <f t="shared" si="182"/>
        <v>0</v>
      </c>
      <c r="CZ81" s="142">
        <f t="shared" si="182"/>
        <v>0</v>
      </c>
      <c r="DA81" s="142">
        <f t="shared" si="182"/>
        <v>0</v>
      </c>
      <c r="DB81" s="142">
        <f t="shared" si="182"/>
        <v>0</v>
      </c>
      <c r="DC81" s="142">
        <f t="shared" si="182"/>
        <v>0</v>
      </c>
      <c r="DD81" s="142">
        <f t="shared" si="182"/>
        <v>0</v>
      </c>
      <c r="DE81" s="142">
        <f t="shared" si="182"/>
        <v>0</v>
      </c>
      <c r="DF81" s="142">
        <f t="shared" si="182"/>
        <v>0</v>
      </c>
      <c r="DG81" s="142">
        <f t="shared" si="182"/>
        <v>0</v>
      </c>
      <c r="DH81" s="142">
        <f t="shared" si="182"/>
        <v>0</v>
      </c>
      <c r="DI81" s="142">
        <f t="shared" si="182"/>
        <v>0</v>
      </c>
      <c r="DJ81" s="142">
        <f t="shared" si="182"/>
        <v>0</v>
      </c>
      <c r="DK81" s="142">
        <f t="shared" si="182"/>
        <v>0</v>
      </c>
      <c r="DL81" s="142">
        <f t="shared" si="182"/>
        <v>0</v>
      </c>
      <c r="DM81" s="142">
        <f t="shared" si="182"/>
        <v>0</v>
      </c>
      <c r="DN81" s="142">
        <f t="shared" si="182"/>
        <v>0</v>
      </c>
      <c r="DO81" s="142">
        <f t="shared" si="182"/>
        <v>0</v>
      </c>
      <c r="DP81" s="142">
        <f t="shared" si="182"/>
        <v>0</v>
      </c>
      <c r="DQ81" s="142">
        <f t="shared" si="182"/>
        <v>0</v>
      </c>
      <c r="DR81" s="142">
        <f t="shared" si="182"/>
        <v>0</v>
      </c>
      <c r="DS81" s="142">
        <f t="shared" si="182"/>
        <v>0</v>
      </c>
      <c r="DT81" s="142">
        <f t="shared" si="182"/>
        <v>0</v>
      </c>
      <c r="DU81" s="142">
        <f t="shared" si="182"/>
        <v>0</v>
      </c>
      <c r="DV81" s="142">
        <f t="shared" si="182"/>
        <v>0</v>
      </c>
      <c r="DW81" s="142">
        <f t="shared" si="182"/>
        <v>0</v>
      </c>
      <c r="DX81" s="142">
        <f t="shared" si="182"/>
        <v>0</v>
      </c>
      <c r="DY81" s="142">
        <f t="shared" si="182"/>
        <v>0</v>
      </c>
      <c r="DZ81" s="142">
        <f t="shared" si="182"/>
        <v>0</v>
      </c>
      <c r="EA81" s="142">
        <f t="shared" si="182"/>
        <v>0</v>
      </c>
      <c r="EB81" s="142">
        <f t="shared" si="182"/>
        <v>0</v>
      </c>
      <c r="EC81" s="142">
        <f t="shared" si="182"/>
        <v>0</v>
      </c>
      <c r="ED81" s="142">
        <f t="shared" si="182"/>
        <v>0</v>
      </c>
      <c r="EE81" s="142">
        <f t="shared" si="182"/>
        <v>0</v>
      </c>
      <c r="EF81" s="142">
        <f t="shared" si="182"/>
        <v>0</v>
      </c>
      <c r="EG81" s="142">
        <f t="shared" si="182"/>
        <v>0</v>
      </c>
      <c r="EH81" s="142">
        <f t="shared" si="182"/>
        <v>0</v>
      </c>
      <c r="EI81" s="142">
        <f t="shared" si="182"/>
        <v>0</v>
      </c>
      <c r="EJ81" s="142">
        <f t="shared" si="182"/>
        <v>0</v>
      </c>
      <c r="EK81" s="142">
        <f t="shared" si="182"/>
        <v>0</v>
      </c>
      <c r="EL81" s="142">
        <f t="shared" si="182"/>
        <v>0</v>
      </c>
      <c r="EM81" s="142">
        <f t="shared" si="182"/>
        <v>0</v>
      </c>
      <c r="EN81" s="142">
        <f t="shared" si="182"/>
        <v>0</v>
      </c>
      <c r="EO81" s="142">
        <f t="shared" si="182"/>
        <v>0</v>
      </c>
      <c r="EP81" s="142">
        <f t="shared" si="182"/>
        <v>0</v>
      </c>
      <c r="EQ81" s="142">
        <f t="shared" si="182"/>
        <v>0</v>
      </c>
      <c r="ER81" s="142">
        <f t="shared" si="182"/>
        <v>0</v>
      </c>
      <c r="ES81" s="142">
        <f t="shared" si="182"/>
        <v>0</v>
      </c>
      <c r="ET81" s="142">
        <f t="shared" si="182"/>
        <v>0</v>
      </c>
      <c r="EU81" s="142">
        <f t="shared" si="182"/>
        <v>0</v>
      </c>
      <c r="EV81" s="142">
        <f t="shared" si="182"/>
        <v>0</v>
      </c>
      <c r="EW81" s="142">
        <f t="shared" si="182"/>
        <v>0</v>
      </c>
      <c r="EX81" s="142">
        <f t="shared" si="182"/>
        <v>0</v>
      </c>
      <c r="EY81" s="142">
        <f t="shared" si="182"/>
        <v>0</v>
      </c>
      <c r="EZ81" s="144">
        <f t="shared" si="160"/>
        <v>0</v>
      </c>
      <c r="FA81" s="141">
        <f>IF(AND($M$3&gt;SUM(Q82:$Q$132),$G$3&lt;SUM(Q81:$Q$132)),$G$3-SUM(Q82:$Q$132),0)</f>
        <v>0</v>
      </c>
      <c r="FB81" s="120">
        <v>52</v>
      </c>
      <c r="FC81" s="145">
        <f>DA6</f>
        <v>0</v>
      </c>
      <c r="FD81" s="145">
        <f>DA133</f>
        <v>0</v>
      </c>
      <c r="FE81" s="141" t="str">
        <f t="shared" si="161"/>
        <v>x</v>
      </c>
    </row>
    <row r="82" spans="1:161" s="141" customFormat="1" ht="24.75" customHeight="1">
      <c r="A82" s="121"/>
      <c r="B82" s="121"/>
      <c r="C82" s="122"/>
      <c r="D82" s="123"/>
      <c r="E82" s="123"/>
      <c r="F82" s="124"/>
      <c r="G82" s="125">
        <f t="shared" si="164"/>
      </c>
      <c r="H82" s="126"/>
      <c r="I82" s="127">
        <f t="shared" si="170"/>
      </c>
      <c r="J82" s="128"/>
      <c r="K82" s="129"/>
      <c r="L82" s="130">
        <f t="shared" si="167"/>
      </c>
      <c r="M82" s="131"/>
      <c r="N82" s="130">
        <f t="shared" si="151"/>
      </c>
      <c r="O82" s="132"/>
      <c r="P82" s="133"/>
      <c r="Q82" s="134">
        <f t="shared" si="152"/>
      </c>
      <c r="R82" s="135">
        <f>IF(AND(E82=1,C82&gt;0),(D82-($B$4-C82)),IF(AND(E82&gt;0,E82=2),(D82-($B$4-C82))*'A - Condition &amp; Criticality'!$E$6,IF(AND(E82&gt;0,E82=3),(D82-($B$4-C82))*'A - Condition &amp; Criticality'!$E$7,IF(AND(E82&gt;0,E82=4),(D82-($B$4-C82))*'A - Condition &amp; Criticality'!$E$8,IF(AND(E82&gt;0,E82=5),(D82-($B$4-C82))*'A - Condition &amp; Criticality'!$E$9,IF(AND(E82&gt;0,E82=6),(D82-($B$4-C82))*'A - Condition &amp; Criticality'!$E$10,IF(AND(E82&gt;0,E82=7),(D82-($B$4-C82))*'A - Condition &amp; Criticality'!$E$11,0)))))))</f>
        <v>0</v>
      </c>
      <c r="S82" s="135">
        <f>IF(AND(E82&gt;0,E82=8),(D82-($B$4-C82))*'A - Condition &amp; Criticality'!$E$12,IF(AND(E82&gt;0,E82=9),(D82-($B$4-C82))*'A - Condition &amp; Criticality'!$E$13,IF(E82=10,0,0)))</f>
        <v>0</v>
      </c>
      <c r="T82" s="136">
        <f t="shared" si="153"/>
      </c>
      <c r="U82" s="137">
        <f t="shared" si="125"/>
        <v>0</v>
      </c>
      <c r="V82" s="138">
        <f t="shared" si="154"/>
        <v>0</v>
      </c>
      <c r="W82" s="138">
        <f t="shared" si="155"/>
        <v>0</v>
      </c>
      <c r="X82" s="139">
        <f>IF($M$3&gt;=SUM(AD82:$AD$132),0,IF(Y82&gt;=AD82,0,-PMT(AE82/12,(AB82)*12,0,(AD82-Y82))/$H$1))</f>
        <v>0</v>
      </c>
      <c r="Y82" s="138" t="e">
        <f>IF(Y83&gt;AD83,(-FV(AE82,(AB82-AB83),0,(Y83-AD83)))+-FV(AE82/12,(AB82-AB83)*12,SUM($X83:X$132)*$H$1),-FV(AE82/12,(AB82-AB83)*12,SUM(X83:$X$132)*$H$1,AC82))</f>
        <v>#N/A</v>
      </c>
      <c r="Z82" s="138" t="e">
        <f>IF(AND(AD82&gt;0,SUM($AD$8:AD81)=0,Y81&gt;0),Y81,0)</f>
        <v>#N/A</v>
      </c>
      <c r="AA82" s="140" t="b">
        <f>IF(AND(X82&gt;0,SUM($X$8:X81)=0),AB82)</f>
        <v>0</v>
      </c>
      <c r="AB82" s="141">
        <f t="shared" si="156"/>
        <v>0</v>
      </c>
      <c r="AC82" s="141">
        <f>IF(AND($M$3&gt;SUM(AD83:$AD$132),$M$3&lt;SUM(AD82:$AD$132)),$M$3-SUM(AD83:$AD$132),0)</f>
        <v>0</v>
      </c>
      <c r="AD82" s="142">
        <f t="shared" si="157"/>
        <v>0</v>
      </c>
      <c r="AE82" s="143" t="e">
        <f t="shared" si="126"/>
        <v>#N/A</v>
      </c>
      <c r="AF82" s="142">
        <f aca="true" t="shared" si="183" ref="AF82:CQ82">IF(AND(NOT(AF$6=AG$6),$T82=AF$6),$V82,0)</f>
        <v>0</v>
      </c>
      <c r="AG82" s="142">
        <f t="shared" si="183"/>
        <v>0</v>
      </c>
      <c r="AH82" s="142">
        <f t="shared" si="183"/>
        <v>0</v>
      </c>
      <c r="AI82" s="142">
        <f t="shared" si="183"/>
        <v>0</v>
      </c>
      <c r="AJ82" s="142">
        <f t="shared" si="183"/>
        <v>0</v>
      </c>
      <c r="AK82" s="142">
        <f t="shared" si="183"/>
        <v>0</v>
      </c>
      <c r="AL82" s="142">
        <f t="shared" si="183"/>
        <v>0</v>
      </c>
      <c r="AM82" s="142">
        <f t="shared" si="183"/>
        <v>0</v>
      </c>
      <c r="AN82" s="142">
        <f t="shared" si="183"/>
        <v>0</v>
      </c>
      <c r="AO82" s="142">
        <f t="shared" si="183"/>
        <v>0</v>
      </c>
      <c r="AP82" s="142">
        <f t="shared" si="183"/>
        <v>0</v>
      </c>
      <c r="AQ82" s="142">
        <f t="shared" si="183"/>
        <v>0</v>
      </c>
      <c r="AR82" s="142">
        <f t="shared" si="183"/>
        <v>0</v>
      </c>
      <c r="AS82" s="142">
        <f t="shared" si="183"/>
        <v>0</v>
      </c>
      <c r="AT82" s="142">
        <f t="shared" si="183"/>
        <v>0</v>
      </c>
      <c r="AU82" s="142">
        <f t="shared" si="183"/>
        <v>0</v>
      </c>
      <c r="AV82" s="142">
        <f t="shared" si="183"/>
        <v>0</v>
      </c>
      <c r="AW82" s="142">
        <f t="shared" si="183"/>
        <v>0</v>
      </c>
      <c r="AX82" s="142">
        <f t="shared" si="183"/>
        <v>0</v>
      </c>
      <c r="AY82" s="142">
        <f t="shared" si="183"/>
        <v>0</v>
      </c>
      <c r="AZ82" s="142">
        <f t="shared" si="183"/>
        <v>0</v>
      </c>
      <c r="BA82" s="142">
        <f t="shared" si="183"/>
        <v>0</v>
      </c>
      <c r="BB82" s="142">
        <f t="shared" si="183"/>
        <v>0</v>
      </c>
      <c r="BC82" s="142">
        <f t="shared" si="183"/>
        <v>0</v>
      </c>
      <c r="BD82" s="142">
        <f t="shared" si="183"/>
        <v>0</v>
      </c>
      <c r="BE82" s="142">
        <f t="shared" si="183"/>
        <v>0</v>
      </c>
      <c r="BF82" s="142">
        <f t="shared" si="183"/>
        <v>0</v>
      </c>
      <c r="BG82" s="142">
        <f t="shared" si="183"/>
        <v>0</v>
      </c>
      <c r="BH82" s="142">
        <f t="shared" si="183"/>
        <v>0</v>
      </c>
      <c r="BI82" s="142">
        <f t="shared" si="183"/>
        <v>0</v>
      </c>
      <c r="BJ82" s="142">
        <f t="shared" si="183"/>
        <v>0</v>
      </c>
      <c r="BK82" s="142">
        <f t="shared" si="183"/>
        <v>0</v>
      </c>
      <c r="BL82" s="142">
        <f t="shared" si="183"/>
        <v>0</v>
      </c>
      <c r="BM82" s="142">
        <f t="shared" si="183"/>
        <v>0</v>
      </c>
      <c r="BN82" s="142">
        <f t="shared" si="183"/>
        <v>0</v>
      </c>
      <c r="BO82" s="142">
        <f t="shared" si="183"/>
        <v>0</v>
      </c>
      <c r="BP82" s="142">
        <f t="shared" si="183"/>
        <v>0</v>
      </c>
      <c r="BQ82" s="142">
        <f t="shared" si="183"/>
        <v>0</v>
      </c>
      <c r="BR82" s="142">
        <f t="shared" si="183"/>
        <v>0</v>
      </c>
      <c r="BS82" s="142">
        <f t="shared" si="183"/>
        <v>0</v>
      </c>
      <c r="BT82" s="142">
        <f t="shared" si="183"/>
        <v>0</v>
      </c>
      <c r="BU82" s="142">
        <f t="shared" si="183"/>
        <v>0</v>
      </c>
      <c r="BV82" s="142">
        <f t="shared" si="183"/>
        <v>0</v>
      </c>
      <c r="BW82" s="142">
        <f t="shared" si="183"/>
        <v>0</v>
      </c>
      <c r="BX82" s="142">
        <f t="shared" si="183"/>
        <v>0</v>
      </c>
      <c r="BY82" s="142">
        <f t="shared" si="183"/>
        <v>0</v>
      </c>
      <c r="BZ82" s="142">
        <f t="shared" si="183"/>
        <v>0</v>
      </c>
      <c r="CA82" s="142">
        <f t="shared" si="183"/>
        <v>0</v>
      </c>
      <c r="CB82" s="142">
        <f t="shared" si="183"/>
        <v>0</v>
      </c>
      <c r="CC82" s="142">
        <f t="shared" si="183"/>
        <v>0</v>
      </c>
      <c r="CD82" s="142">
        <f t="shared" si="183"/>
        <v>0</v>
      </c>
      <c r="CE82" s="142">
        <f t="shared" si="183"/>
        <v>0</v>
      </c>
      <c r="CF82" s="142">
        <f t="shared" si="183"/>
        <v>0</v>
      </c>
      <c r="CG82" s="142">
        <f t="shared" si="183"/>
        <v>0</v>
      </c>
      <c r="CH82" s="142">
        <f t="shared" si="183"/>
        <v>0</v>
      </c>
      <c r="CI82" s="142">
        <f t="shared" si="183"/>
        <v>0</v>
      </c>
      <c r="CJ82" s="142">
        <f t="shared" si="183"/>
        <v>0</v>
      </c>
      <c r="CK82" s="142">
        <f t="shared" si="183"/>
        <v>0</v>
      </c>
      <c r="CL82" s="142">
        <f t="shared" si="183"/>
        <v>0</v>
      </c>
      <c r="CM82" s="142">
        <f t="shared" si="183"/>
        <v>0</v>
      </c>
      <c r="CN82" s="142">
        <f t="shared" si="183"/>
        <v>0</v>
      </c>
      <c r="CO82" s="142">
        <f t="shared" si="183"/>
        <v>0</v>
      </c>
      <c r="CP82" s="142">
        <f t="shared" si="183"/>
        <v>0</v>
      </c>
      <c r="CQ82" s="142">
        <f t="shared" si="183"/>
        <v>0</v>
      </c>
      <c r="CR82" s="142">
        <f aca="true" t="shared" si="184" ref="CR82:EY82">IF(AND(NOT(CR$6=CS$6),$T82=CR$6),$V82,0)</f>
        <v>0</v>
      </c>
      <c r="CS82" s="142">
        <f t="shared" si="184"/>
        <v>0</v>
      </c>
      <c r="CT82" s="142">
        <f t="shared" si="184"/>
        <v>0</v>
      </c>
      <c r="CU82" s="142">
        <f t="shared" si="184"/>
        <v>0</v>
      </c>
      <c r="CV82" s="142">
        <f t="shared" si="184"/>
        <v>0</v>
      </c>
      <c r="CW82" s="142">
        <f t="shared" si="184"/>
        <v>0</v>
      </c>
      <c r="CX82" s="142">
        <f t="shared" si="184"/>
        <v>0</v>
      </c>
      <c r="CY82" s="142">
        <f t="shared" si="184"/>
        <v>0</v>
      </c>
      <c r="CZ82" s="142">
        <f t="shared" si="184"/>
        <v>0</v>
      </c>
      <c r="DA82" s="142">
        <f t="shared" si="184"/>
        <v>0</v>
      </c>
      <c r="DB82" s="142">
        <f t="shared" si="184"/>
        <v>0</v>
      </c>
      <c r="DC82" s="142">
        <f t="shared" si="184"/>
        <v>0</v>
      </c>
      <c r="DD82" s="142">
        <f t="shared" si="184"/>
        <v>0</v>
      </c>
      <c r="DE82" s="142">
        <f t="shared" si="184"/>
        <v>0</v>
      </c>
      <c r="DF82" s="142">
        <f t="shared" si="184"/>
        <v>0</v>
      </c>
      <c r="DG82" s="142">
        <f t="shared" si="184"/>
        <v>0</v>
      </c>
      <c r="DH82" s="142">
        <f t="shared" si="184"/>
        <v>0</v>
      </c>
      <c r="DI82" s="142">
        <f t="shared" si="184"/>
        <v>0</v>
      </c>
      <c r="DJ82" s="142">
        <f t="shared" si="184"/>
        <v>0</v>
      </c>
      <c r="DK82" s="142">
        <f t="shared" si="184"/>
        <v>0</v>
      </c>
      <c r="DL82" s="142">
        <f t="shared" si="184"/>
        <v>0</v>
      </c>
      <c r="DM82" s="142">
        <f t="shared" si="184"/>
        <v>0</v>
      </c>
      <c r="DN82" s="142">
        <f t="shared" si="184"/>
        <v>0</v>
      </c>
      <c r="DO82" s="142">
        <f t="shared" si="184"/>
        <v>0</v>
      </c>
      <c r="DP82" s="142">
        <f t="shared" si="184"/>
        <v>0</v>
      </c>
      <c r="DQ82" s="142">
        <f t="shared" si="184"/>
        <v>0</v>
      </c>
      <c r="DR82" s="142">
        <f t="shared" si="184"/>
        <v>0</v>
      </c>
      <c r="DS82" s="142">
        <f t="shared" si="184"/>
        <v>0</v>
      </c>
      <c r="DT82" s="142">
        <f t="shared" si="184"/>
        <v>0</v>
      </c>
      <c r="DU82" s="142">
        <f t="shared" si="184"/>
        <v>0</v>
      </c>
      <c r="DV82" s="142">
        <f t="shared" si="184"/>
        <v>0</v>
      </c>
      <c r="DW82" s="142">
        <f t="shared" si="184"/>
        <v>0</v>
      </c>
      <c r="DX82" s="142">
        <f t="shared" si="184"/>
        <v>0</v>
      </c>
      <c r="DY82" s="142">
        <f t="shared" si="184"/>
        <v>0</v>
      </c>
      <c r="DZ82" s="142">
        <f t="shared" si="184"/>
        <v>0</v>
      </c>
      <c r="EA82" s="142">
        <f t="shared" si="184"/>
        <v>0</v>
      </c>
      <c r="EB82" s="142">
        <f t="shared" si="184"/>
        <v>0</v>
      </c>
      <c r="EC82" s="142">
        <f t="shared" si="184"/>
        <v>0</v>
      </c>
      <c r="ED82" s="142">
        <f t="shared" si="184"/>
        <v>0</v>
      </c>
      <c r="EE82" s="142">
        <f t="shared" si="184"/>
        <v>0</v>
      </c>
      <c r="EF82" s="142">
        <f t="shared" si="184"/>
        <v>0</v>
      </c>
      <c r="EG82" s="142">
        <f t="shared" si="184"/>
        <v>0</v>
      </c>
      <c r="EH82" s="142">
        <f t="shared" si="184"/>
        <v>0</v>
      </c>
      <c r="EI82" s="142">
        <f t="shared" si="184"/>
        <v>0</v>
      </c>
      <c r="EJ82" s="142">
        <f t="shared" si="184"/>
        <v>0</v>
      </c>
      <c r="EK82" s="142">
        <f t="shared" si="184"/>
        <v>0</v>
      </c>
      <c r="EL82" s="142">
        <f t="shared" si="184"/>
        <v>0</v>
      </c>
      <c r="EM82" s="142">
        <f t="shared" si="184"/>
        <v>0</v>
      </c>
      <c r="EN82" s="142">
        <f t="shared" si="184"/>
        <v>0</v>
      </c>
      <c r="EO82" s="142">
        <f t="shared" si="184"/>
        <v>0</v>
      </c>
      <c r="EP82" s="142">
        <f t="shared" si="184"/>
        <v>0</v>
      </c>
      <c r="EQ82" s="142">
        <f t="shared" si="184"/>
        <v>0</v>
      </c>
      <c r="ER82" s="142">
        <f t="shared" si="184"/>
        <v>0</v>
      </c>
      <c r="ES82" s="142">
        <f t="shared" si="184"/>
        <v>0</v>
      </c>
      <c r="ET82" s="142">
        <f t="shared" si="184"/>
        <v>0</v>
      </c>
      <c r="EU82" s="142">
        <f t="shared" si="184"/>
        <v>0</v>
      </c>
      <c r="EV82" s="142">
        <f t="shared" si="184"/>
        <v>0</v>
      </c>
      <c r="EW82" s="142">
        <f t="shared" si="184"/>
        <v>0</v>
      </c>
      <c r="EX82" s="142">
        <f t="shared" si="184"/>
        <v>0</v>
      </c>
      <c r="EY82" s="142">
        <f t="shared" si="184"/>
        <v>0</v>
      </c>
      <c r="EZ82" s="144">
        <f t="shared" si="160"/>
        <v>0</v>
      </c>
      <c r="FA82" s="141">
        <f>IF(AND($M$3&gt;SUM(Q83:$Q$132),$G$3&lt;SUM(Q82:$Q$132)),$G$3-SUM(Q83:$Q$132),0)</f>
        <v>0</v>
      </c>
      <c r="FB82" s="120">
        <v>51</v>
      </c>
      <c r="FC82" s="149">
        <f>DB6</f>
        <v>0</v>
      </c>
      <c r="FD82" s="150">
        <f>DB133</f>
        <v>0</v>
      </c>
      <c r="FE82" s="141" t="str">
        <f t="shared" si="161"/>
        <v>x</v>
      </c>
    </row>
    <row r="83" spans="1:161" s="141" customFormat="1" ht="24.75" customHeight="1">
      <c r="A83" s="121"/>
      <c r="B83" s="121"/>
      <c r="C83" s="122"/>
      <c r="D83" s="123"/>
      <c r="E83" s="123"/>
      <c r="F83" s="124"/>
      <c r="G83" s="125">
        <f t="shared" si="164"/>
      </c>
      <c r="H83" s="126"/>
      <c r="I83" s="127">
        <f t="shared" si="170"/>
      </c>
      <c r="J83" s="128"/>
      <c r="K83" s="129"/>
      <c r="L83" s="130">
        <f t="shared" si="167"/>
      </c>
      <c r="M83" s="131"/>
      <c r="N83" s="130">
        <f t="shared" si="151"/>
      </c>
      <c r="O83" s="132"/>
      <c r="P83" s="133"/>
      <c r="Q83" s="134">
        <f t="shared" si="152"/>
      </c>
      <c r="R83" s="135">
        <f>IF(AND(E83=1,C83&gt;0),(D83-($B$4-C83)),IF(AND(E83&gt;0,E83=2),(D83-($B$4-C83))*'A - Condition &amp; Criticality'!$E$6,IF(AND(E83&gt;0,E83=3),(D83-($B$4-C83))*'A - Condition &amp; Criticality'!$E$7,IF(AND(E83&gt;0,E83=4),(D83-($B$4-C83))*'A - Condition &amp; Criticality'!$E$8,IF(AND(E83&gt;0,E83=5),(D83-($B$4-C83))*'A - Condition &amp; Criticality'!$E$9,IF(AND(E83&gt;0,E83=6),(D83-($B$4-C83))*'A - Condition &amp; Criticality'!$E$10,IF(AND(E83&gt;0,E83=7),(D83-($B$4-C83))*'A - Condition &amp; Criticality'!$E$11,0)))))))</f>
        <v>0</v>
      </c>
      <c r="S83" s="135">
        <f>IF(AND(E83&gt;0,E83=8),(D83-($B$4-C83))*'A - Condition &amp; Criticality'!$E$12,IF(AND(E83&gt;0,E83=9),(D83-($B$4-C83))*'A - Condition &amp; Criticality'!$E$13,IF(E83=10,0,0)))</f>
        <v>0</v>
      </c>
      <c r="T83" s="136">
        <f t="shared" si="153"/>
      </c>
      <c r="U83" s="137">
        <f t="shared" si="125"/>
        <v>0</v>
      </c>
      <c r="V83" s="138">
        <f t="shared" si="154"/>
        <v>0</v>
      </c>
      <c r="W83" s="138">
        <f t="shared" si="155"/>
        <v>0</v>
      </c>
      <c r="X83" s="139">
        <f>IF($M$3&gt;=SUM(AD83:$AD$132),0,IF(Y83&gt;=AD83,0,-PMT(AE83/12,(AB83)*12,0,(AD83-Y83))/$H$1))</f>
        <v>0</v>
      </c>
      <c r="Y83" s="138" t="e">
        <f>IF(Y84&gt;AD84,(-FV(AE83,(AB83-AB84),0,(Y84-AD84)))+-FV(AE83/12,(AB83-AB84)*12,SUM($X84:X$132)*$H$1),-FV(AE83/12,(AB83-AB84)*12,SUM(X84:$X$132)*$H$1,AC83))</f>
        <v>#N/A</v>
      </c>
      <c r="Z83" s="138" t="e">
        <f>IF(AND(AD83&gt;0,SUM($AD$8:AD82)=0,Y82&gt;0),Y82,0)</f>
        <v>#N/A</v>
      </c>
      <c r="AA83" s="140" t="b">
        <f>IF(AND(X83&gt;0,SUM($X$8:X82)=0),AB83)</f>
        <v>0</v>
      </c>
      <c r="AB83" s="141">
        <f t="shared" si="156"/>
        <v>0</v>
      </c>
      <c r="AC83" s="141">
        <f>IF(AND($M$3&gt;SUM(AD84:$AD$132),$M$3&lt;SUM(AD83:$AD$132)),$M$3-SUM(AD84:$AD$132),0)</f>
        <v>0</v>
      </c>
      <c r="AD83" s="142">
        <f t="shared" si="157"/>
        <v>0</v>
      </c>
      <c r="AE83" s="143" t="e">
        <f t="shared" si="126"/>
        <v>#N/A</v>
      </c>
      <c r="AF83" s="142">
        <f aca="true" t="shared" si="185" ref="AF83:CQ83">IF(AND(NOT(AF$6=AG$6),$T83=AF$6),$V83,0)</f>
        <v>0</v>
      </c>
      <c r="AG83" s="142">
        <f t="shared" si="185"/>
        <v>0</v>
      </c>
      <c r="AH83" s="142">
        <f t="shared" si="185"/>
        <v>0</v>
      </c>
      <c r="AI83" s="142">
        <f t="shared" si="185"/>
        <v>0</v>
      </c>
      <c r="AJ83" s="142">
        <f t="shared" si="185"/>
        <v>0</v>
      </c>
      <c r="AK83" s="142">
        <f t="shared" si="185"/>
        <v>0</v>
      </c>
      <c r="AL83" s="142">
        <f t="shared" si="185"/>
        <v>0</v>
      </c>
      <c r="AM83" s="142">
        <f t="shared" si="185"/>
        <v>0</v>
      </c>
      <c r="AN83" s="142">
        <f t="shared" si="185"/>
        <v>0</v>
      </c>
      <c r="AO83" s="142">
        <f t="shared" si="185"/>
        <v>0</v>
      </c>
      <c r="AP83" s="142">
        <f t="shared" si="185"/>
        <v>0</v>
      </c>
      <c r="AQ83" s="142">
        <f t="shared" si="185"/>
        <v>0</v>
      </c>
      <c r="AR83" s="142">
        <f t="shared" si="185"/>
        <v>0</v>
      </c>
      <c r="AS83" s="142">
        <f t="shared" si="185"/>
        <v>0</v>
      </c>
      <c r="AT83" s="142">
        <f t="shared" si="185"/>
        <v>0</v>
      </c>
      <c r="AU83" s="142">
        <f t="shared" si="185"/>
        <v>0</v>
      </c>
      <c r="AV83" s="142">
        <f t="shared" si="185"/>
        <v>0</v>
      </c>
      <c r="AW83" s="142">
        <f t="shared" si="185"/>
        <v>0</v>
      </c>
      <c r="AX83" s="142">
        <f t="shared" si="185"/>
        <v>0</v>
      </c>
      <c r="AY83" s="142">
        <f t="shared" si="185"/>
        <v>0</v>
      </c>
      <c r="AZ83" s="142">
        <f t="shared" si="185"/>
        <v>0</v>
      </c>
      <c r="BA83" s="142">
        <f t="shared" si="185"/>
        <v>0</v>
      </c>
      <c r="BB83" s="142">
        <f t="shared" si="185"/>
        <v>0</v>
      </c>
      <c r="BC83" s="142">
        <f t="shared" si="185"/>
        <v>0</v>
      </c>
      <c r="BD83" s="142">
        <f t="shared" si="185"/>
        <v>0</v>
      </c>
      <c r="BE83" s="142">
        <f t="shared" si="185"/>
        <v>0</v>
      </c>
      <c r="BF83" s="142">
        <f t="shared" si="185"/>
        <v>0</v>
      </c>
      <c r="BG83" s="142">
        <f t="shared" si="185"/>
        <v>0</v>
      </c>
      <c r="BH83" s="142">
        <f t="shared" si="185"/>
        <v>0</v>
      </c>
      <c r="BI83" s="142">
        <f t="shared" si="185"/>
        <v>0</v>
      </c>
      <c r="BJ83" s="142">
        <f t="shared" si="185"/>
        <v>0</v>
      </c>
      <c r="BK83" s="142">
        <f t="shared" si="185"/>
        <v>0</v>
      </c>
      <c r="BL83" s="142">
        <f t="shared" si="185"/>
        <v>0</v>
      </c>
      <c r="BM83" s="142">
        <f t="shared" si="185"/>
        <v>0</v>
      </c>
      <c r="BN83" s="142">
        <f t="shared" si="185"/>
        <v>0</v>
      </c>
      <c r="BO83" s="142">
        <f t="shared" si="185"/>
        <v>0</v>
      </c>
      <c r="BP83" s="142">
        <f t="shared" si="185"/>
        <v>0</v>
      </c>
      <c r="BQ83" s="142">
        <f t="shared" si="185"/>
        <v>0</v>
      </c>
      <c r="BR83" s="142">
        <f t="shared" si="185"/>
        <v>0</v>
      </c>
      <c r="BS83" s="142">
        <f t="shared" si="185"/>
        <v>0</v>
      </c>
      <c r="BT83" s="142">
        <f t="shared" si="185"/>
        <v>0</v>
      </c>
      <c r="BU83" s="142">
        <f t="shared" si="185"/>
        <v>0</v>
      </c>
      <c r="BV83" s="142">
        <f t="shared" si="185"/>
        <v>0</v>
      </c>
      <c r="BW83" s="142">
        <f t="shared" si="185"/>
        <v>0</v>
      </c>
      <c r="BX83" s="142">
        <f t="shared" si="185"/>
        <v>0</v>
      </c>
      <c r="BY83" s="142">
        <f t="shared" si="185"/>
        <v>0</v>
      </c>
      <c r="BZ83" s="142">
        <f t="shared" si="185"/>
        <v>0</v>
      </c>
      <c r="CA83" s="142">
        <f t="shared" si="185"/>
        <v>0</v>
      </c>
      <c r="CB83" s="142">
        <f t="shared" si="185"/>
        <v>0</v>
      </c>
      <c r="CC83" s="142">
        <f t="shared" si="185"/>
        <v>0</v>
      </c>
      <c r="CD83" s="142">
        <f t="shared" si="185"/>
        <v>0</v>
      </c>
      <c r="CE83" s="142">
        <f t="shared" si="185"/>
        <v>0</v>
      </c>
      <c r="CF83" s="142">
        <f t="shared" si="185"/>
        <v>0</v>
      </c>
      <c r="CG83" s="142">
        <f t="shared" si="185"/>
        <v>0</v>
      </c>
      <c r="CH83" s="142">
        <f t="shared" si="185"/>
        <v>0</v>
      </c>
      <c r="CI83" s="142">
        <f t="shared" si="185"/>
        <v>0</v>
      </c>
      <c r="CJ83" s="142">
        <f t="shared" si="185"/>
        <v>0</v>
      </c>
      <c r="CK83" s="142">
        <f t="shared" si="185"/>
        <v>0</v>
      </c>
      <c r="CL83" s="142">
        <f t="shared" si="185"/>
        <v>0</v>
      </c>
      <c r="CM83" s="142">
        <f t="shared" si="185"/>
        <v>0</v>
      </c>
      <c r="CN83" s="142">
        <f t="shared" si="185"/>
        <v>0</v>
      </c>
      <c r="CO83" s="142">
        <f t="shared" si="185"/>
        <v>0</v>
      </c>
      <c r="CP83" s="142">
        <f t="shared" si="185"/>
        <v>0</v>
      </c>
      <c r="CQ83" s="142">
        <f t="shared" si="185"/>
        <v>0</v>
      </c>
      <c r="CR83" s="142">
        <f aca="true" t="shared" si="186" ref="CR83:EY83">IF(AND(NOT(CR$6=CS$6),$T83=CR$6),$V83,0)</f>
        <v>0</v>
      </c>
      <c r="CS83" s="142">
        <f t="shared" si="186"/>
        <v>0</v>
      </c>
      <c r="CT83" s="142">
        <f t="shared" si="186"/>
        <v>0</v>
      </c>
      <c r="CU83" s="142">
        <f t="shared" si="186"/>
        <v>0</v>
      </c>
      <c r="CV83" s="142">
        <f t="shared" si="186"/>
        <v>0</v>
      </c>
      <c r="CW83" s="142">
        <f t="shared" si="186"/>
        <v>0</v>
      </c>
      <c r="CX83" s="142">
        <f t="shared" si="186"/>
        <v>0</v>
      </c>
      <c r="CY83" s="142">
        <f t="shared" si="186"/>
        <v>0</v>
      </c>
      <c r="CZ83" s="142">
        <f t="shared" si="186"/>
        <v>0</v>
      </c>
      <c r="DA83" s="142">
        <f t="shared" si="186"/>
        <v>0</v>
      </c>
      <c r="DB83" s="142">
        <f t="shared" si="186"/>
        <v>0</v>
      </c>
      <c r="DC83" s="142">
        <f t="shared" si="186"/>
        <v>0</v>
      </c>
      <c r="DD83" s="142">
        <f t="shared" si="186"/>
        <v>0</v>
      </c>
      <c r="DE83" s="142">
        <f t="shared" si="186"/>
        <v>0</v>
      </c>
      <c r="DF83" s="142">
        <f t="shared" si="186"/>
        <v>0</v>
      </c>
      <c r="DG83" s="142">
        <f t="shared" si="186"/>
        <v>0</v>
      </c>
      <c r="DH83" s="142">
        <f t="shared" si="186"/>
        <v>0</v>
      </c>
      <c r="DI83" s="142">
        <f t="shared" si="186"/>
        <v>0</v>
      </c>
      <c r="DJ83" s="142">
        <f t="shared" si="186"/>
        <v>0</v>
      </c>
      <c r="DK83" s="142">
        <f t="shared" si="186"/>
        <v>0</v>
      </c>
      <c r="DL83" s="142">
        <f t="shared" si="186"/>
        <v>0</v>
      </c>
      <c r="DM83" s="142">
        <f t="shared" si="186"/>
        <v>0</v>
      </c>
      <c r="DN83" s="142">
        <f t="shared" si="186"/>
        <v>0</v>
      </c>
      <c r="DO83" s="142">
        <f t="shared" si="186"/>
        <v>0</v>
      </c>
      <c r="DP83" s="142">
        <f t="shared" si="186"/>
        <v>0</v>
      </c>
      <c r="DQ83" s="142">
        <f t="shared" si="186"/>
        <v>0</v>
      </c>
      <c r="DR83" s="142">
        <f t="shared" si="186"/>
        <v>0</v>
      </c>
      <c r="DS83" s="142">
        <f t="shared" si="186"/>
        <v>0</v>
      </c>
      <c r="DT83" s="142">
        <f t="shared" si="186"/>
        <v>0</v>
      </c>
      <c r="DU83" s="142">
        <f t="shared" si="186"/>
        <v>0</v>
      </c>
      <c r="DV83" s="142">
        <f t="shared" si="186"/>
        <v>0</v>
      </c>
      <c r="DW83" s="142">
        <f t="shared" si="186"/>
        <v>0</v>
      </c>
      <c r="DX83" s="142">
        <f t="shared" si="186"/>
        <v>0</v>
      </c>
      <c r="DY83" s="142">
        <f t="shared" si="186"/>
        <v>0</v>
      </c>
      <c r="DZ83" s="142">
        <f t="shared" si="186"/>
        <v>0</v>
      </c>
      <c r="EA83" s="142">
        <f t="shared" si="186"/>
        <v>0</v>
      </c>
      <c r="EB83" s="142">
        <f t="shared" si="186"/>
        <v>0</v>
      </c>
      <c r="EC83" s="142">
        <f t="shared" si="186"/>
        <v>0</v>
      </c>
      <c r="ED83" s="142">
        <f t="shared" si="186"/>
        <v>0</v>
      </c>
      <c r="EE83" s="142">
        <f t="shared" si="186"/>
        <v>0</v>
      </c>
      <c r="EF83" s="142">
        <f t="shared" si="186"/>
        <v>0</v>
      </c>
      <c r="EG83" s="142">
        <f t="shared" si="186"/>
        <v>0</v>
      </c>
      <c r="EH83" s="142">
        <f t="shared" si="186"/>
        <v>0</v>
      </c>
      <c r="EI83" s="142">
        <f t="shared" si="186"/>
        <v>0</v>
      </c>
      <c r="EJ83" s="142">
        <f t="shared" si="186"/>
        <v>0</v>
      </c>
      <c r="EK83" s="142">
        <f t="shared" si="186"/>
        <v>0</v>
      </c>
      <c r="EL83" s="142">
        <f t="shared" si="186"/>
        <v>0</v>
      </c>
      <c r="EM83" s="142">
        <f t="shared" si="186"/>
        <v>0</v>
      </c>
      <c r="EN83" s="142">
        <f t="shared" si="186"/>
        <v>0</v>
      </c>
      <c r="EO83" s="142">
        <f t="shared" si="186"/>
        <v>0</v>
      </c>
      <c r="EP83" s="142">
        <f t="shared" si="186"/>
        <v>0</v>
      </c>
      <c r="EQ83" s="142">
        <f t="shared" si="186"/>
        <v>0</v>
      </c>
      <c r="ER83" s="142">
        <f t="shared" si="186"/>
        <v>0</v>
      </c>
      <c r="ES83" s="142">
        <f t="shared" si="186"/>
        <v>0</v>
      </c>
      <c r="ET83" s="142">
        <f t="shared" si="186"/>
        <v>0</v>
      </c>
      <c r="EU83" s="142">
        <f t="shared" si="186"/>
        <v>0</v>
      </c>
      <c r="EV83" s="142">
        <f t="shared" si="186"/>
        <v>0</v>
      </c>
      <c r="EW83" s="142">
        <f t="shared" si="186"/>
        <v>0</v>
      </c>
      <c r="EX83" s="142">
        <f t="shared" si="186"/>
        <v>0</v>
      </c>
      <c r="EY83" s="142">
        <f t="shared" si="186"/>
        <v>0</v>
      </c>
      <c r="EZ83" s="144">
        <f t="shared" si="160"/>
        <v>0</v>
      </c>
      <c r="FA83" s="141">
        <f>IF(AND($M$3&gt;SUM(Q84:$Q$132),$G$3&lt;SUM(Q83:$Q$132)),$G$3-SUM(Q84:$Q$132),0)</f>
        <v>0</v>
      </c>
      <c r="FB83" s="120">
        <v>50</v>
      </c>
      <c r="FC83" s="149">
        <f>DC6</f>
        <v>0</v>
      </c>
      <c r="FD83" s="150">
        <f>DC133</f>
        <v>0</v>
      </c>
      <c r="FE83" s="141" t="str">
        <f t="shared" si="161"/>
        <v>x</v>
      </c>
    </row>
    <row r="84" spans="1:161" s="141" customFormat="1" ht="24.75" customHeight="1">
      <c r="A84" s="121"/>
      <c r="B84" s="121"/>
      <c r="C84" s="122"/>
      <c r="D84" s="123"/>
      <c r="E84" s="123"/>
      <c r="F84" s="124"/>
      <c r="G84" s="125">
        <f t="shared" si="164"/>
      </c>
      <c r="H84" s="126"/>
      <c r="I84" s="127">
        <f t="shared" si="170"/>
      </c>
      <c r="J84" s="128"/>
      <c r="K84" s="129"/>
      <c r="L84" s="130">
        <f t="shared" si="167"/>
      </c>
      <c r="M84" s="131"/>
      <c r="N84" s="130">
        <f t="shared" si="151"/>
      </c>
      <c r="O84" s="132"/>
      <c r="P84" s="133"/>
      <c r="Q84" s="134">
        <f t="shared" si="152"/>
      </c>
      <c r="R84" s="135">
        <f>IF(AND(E84=1,C84&gt;0),(D84-($B$4-C84)),IF(AND(E84&gt;0,E84=2),(D84-($B$4-C84))*'A - Condition &amp; Criticality'!$E$6,IF(AND(E84&gt;0,E84=3),(D84-($B$4-C84))*'A - Condition &amp; Criticality'!$E$7,IF(AND(E84&gt;0,E84=4),(D84-($B$4-C84))*'A - Condition &amp; Criticality'!$E$8,IF(AND(E84&gt;0,E84=5),(D84-($B$4-C84))*'A - Condition &amp; Criticality'!$E$9,IF(AND(E84&gt;0,E84=6),(D84-($B$4-C84))*'A - Condition &amp; Criticality'!$E$10,IF(AND(E84&gt;0,E84=7),(D84-($B$4-C84))*'A - Condition &amp; Criticality'!$E$11,0)))))))</f>
        <v>0</v>
      </c>
      <c r="S84" s="135">
        <f>IF(AND(E84&gt;0,E84=8),(D84-($B$4-C84))*'A - Condition &amp; Criticality'!$E$12,IF(AND(E84&gt;0,E84=9),(D84-($B$4-C84))*'A - Condition &amp; Criticality'!$E$13,IF(E84=10,0,0)))</f>
        <v>0</v>
      </c>
      <c r="T84" s="136">
        <f t="shared" si="153"/>
      </c>
      <c r="U84" s="137">
        <f t="shared" si="125"/>
        <v>0</v>
      </c>
      <c r="V84" s="138">
        <f t="shared" si="154"/>
        <v>0</v>
      </c>
      <c r="W84" s="138">
        <f t="shared" si="155"/>
        <v>0</v>
      </c>
      <c r="X84" s="139">
        <f>IF($M$3&gt;=SUM(AD84:$AD$132),0,IF(Y84&gt;=AD84,0,-PMT(AE84/12,(AB84)*12,0,(AD84-Y84))/$H$1))</f>
        <v>0</v>
      </c>
      <c r="Y84" s="138" t="e">
        <f>IF(Y85&gt;AD85,(-FV(AE84,(AB84-AB85),0,(Y85-AD85)))+-FV(AE84/12,(AB84-AB85)*12,SUM($X85:X$132)*$H$1),-FV(AE84/12,(AB84-AB85)*12,SUM(X85:$X$132)*$H$1,AC84))</f>
        <v>#N/A</v>
      </c>
      <c r="Z84" s="138" t="e">
        <f>IF(AND(AD84&gt;0,SUM($AD$8:AD83)=0,Y83&gt;0),Y83,0)</f>
        <v>#N/A</v>
      </c>
      <c r="AA84" s="140" t="b">
        <f>IF(AND(X84&gt;0,SUM($X$8:X83)=0),AB84)</f>
        <v>0</v>
      </c>
      <c r="AB84" s="141">
        <f t="shared" si="156"/>
        <v>0</v>
      </c>
      <c r="AC84" s="141">
        <f>IF(AND($M$3&gt;SUM(AD85:$AD$132),$M$3&lt;SUM(AD84:$AD$132)),$M$3-SUM(AD85:$AD$132),0)</f>
        <v>0</v>
      </c>
      <c r="AD84" s="142">
        <f t="shared" si="157"/>
        <v>0</v>
      </c>
      <c r="AE84" s="143" t="e">
        <f t="shared" si="126"/>
        <v>#N/A</v>
      </c>
      <c r="AF84" s="142">
        <f aca="true" t="shared" si="187" ref="AF84:CQ84">IF(AND(NOT(AF$6=AG$6),$T84=AF$6),$V84,0)</f>
        <v>0</v>
      </c>
      <c r="AG84" s="142">
        <f t="shared" si="187"/>
        <v>0</v>
      </c>
      <c r="AH84" s="142">
        <f t="shared" si="187"/>
        <v>0</v>
      </c>
      <c r="AI84" s="142">
        <f t="shared" si="187"/>
        <v>0</v>
      </c>
      <c r="AJ84" s="142">
        <f t="shared" si="187"/>
        <v>0</v>
      </c>
      <c r="AK84" s="142">
        <f t="shared" si="187"/>
        <v>0</v>
      </c>
      <c r="AL84" s="142">
        <f t="shared" si="187"/>
        <v>0</v>
      </c>
      <c r="AM84" s="142">
        <f t="shared" si="187"/>
        <v>0</v>
      </c>
      <c r="AN84" s="142">
        <f t="shared" si="187"/>
        <v>0</v>
      </c>
      <c r="AO84" s="142">
        <f t="shared" si="187"/>
        <v>0</v>
      </c>
      <c r="AP84" s="142">
        <f t="shared" si="187"/>
        <v>0</v>
      </c>
      <c r="AQ84" s="142">
        <f t="shared" si="187"/>
        <v>0</v>
      </c>
      <c r="AR84" s="142">
        <f t="shared" si="187"/>
        <v>0</v>
      </c>
      <c r="AS84" s="142">
        <f t="shared" si="187"/>
        <v>0</v>
      </c>
      <c r="AT84" s="142">
        <f t="shared" si="187"/>
        <v>0</v>
      </c>
      <c r="AU84" s="142">
        <f t="shared" si="187"/>
        <v>0</v>
      </c>
      <c r="AV84" s="142">
        <f t="shared" si="187"/>
        <v>0</v>
      </c>
      <c r="AW84" s="142">
        <f t="shared" si="187"/>
        <v>0</v>
      </c>
      <c r="AX84" s="142">
        <f t="shared" si="187"/>
        <v>0</v>
      </c>
      <c r="AY84" s="142">
        <f t="shared" si="187"/>
        <v>0</v>
      </c>
      <c r="AZ84" s="142">
        <f t="shared" si="187"/>
        <v>0</v>
      </c>
      <c r="BA84" s="142">
        <f t="shared" si="187"/>
        <v>0</v>
      </c>
      <c r="BB84" s="142">
        <f t="shared" si="187"/>
        <v>0</v>
      </c>
      <c r="BC84" s="142">
        <f t="shared" si="187"/>
        <v>0</v>
      </c>
      <c r="BD84" s="142">
        <f t="shared" si="187"/>
        <v>0</v>
      </c>
      <c r="BE84" s="142">
        <f t="shared" si="187"/>
        <v>0</v>
      </c>
      <c r="BF84" s="142">
        <f t="shared" si="187"/>
        <v>0</v>
      </c>
      <c r="BG84" s="142">
        <f t="shared" si="187"/>
        <v>0</v>
      </c>
      <c r="BH84" s="142">
        <f t="shared" si="187"/>
        <v>0</v>
      </c>
      <c r="BI84" s="142">
        <f t="shared" si="187"/>
        <v>0</v>
      </c>
      <c r="BJ84" s="142">
        <f t="shared" si="187"/>
        <v>0</v>
      </c>
      <c r="BK84" s="142">
        <f t="shared" si="187"/>
        <v>0</v>
      </c>
      <c r="BL84" s="142">
        <f t="shared" si="187"/>
        <v>0</v>
      </c>
      <c r="BM84" s="142">
        <f t="shared" si="187"/>
        <v>0</v>
      </c>
      <c r="BN84" s="142">
        <f t="shared" si="187"/>
        <v>0</v>
      </c>
      <c r="BO84" s="142">
        <f t="shared" si="187"/>
        <v>0</v>
      </c>
      <c r="BP84" s="142">
        <f t="shared" si="187"/>
        <v>0</v>
      </c>
      <c r="BQ84" s="142">
        <f t="shared" si="187"/>
        <v>0</v>
      </c>
      <c r="BR84" s="142">
        <f t="shared" si="187"/>
        <v>0</v>
      </c>
      <c r="BS84" s="142">
        <f t="shared" si="187"/>
        <v>0</v>
      </c>
      <c r="BT84" s="142">
        <f t="shared" si="187"/>
        <v>0</v>
      </c>
      <c r="BU84" s="142">
        <f t="shared" si="187"/>
        <v>0</v>
      </c>
      <c r="BV84" s="142">
        <f t="shared" si="187"/>
        <v>0</v>
      </c>
      <c r="BW84" s="142">
        <f t="shared" si="187"/>
        <v>0</v>
      </c>
      <c r="BX84" s="142">
        <f t="shared" si="187"/>
        <v>0</v>
      </c>
      <c r="BY84" s="142">
        <f t="shared" si="187"/>
        <v>0</v>
      </c>
      <c r="BZ84" s="142">
        <f t="shared" si="187"/>
        <v>0</v>
      </c>
      <c r="CA84" s="142">
        <f t="shared" si="187"/>
        <v>0</v>
      </c>
      <c r="CB84" s="142">
        <f t="shared" si="187"/>
        <v>0</v>
      </c>
      <c r="CC84" s="142">
        <f t="shared" si="187"/>
        <v>0</v>
      </c>
      <c r="CD84" s="142">
        <f t="shared" si="187"/>
        <v>0</v>
      </c>
      <c r="CE84" s="142">
        <f t="shared" si="187"/>
        <v>0</v>
      </c>
      <c r="CF84" s="142">
        <f t="shared" si="187"/>
        <v>0</v>
      </c>
      <c r="CG84" s="142">
        <f t="shared" si="187"/>
        <v>0</v>
      </c>
      <c r="CH84" s="142">
        <f t="shared" si="187"/>
        <v>0</v>
      </c>
      <c r="CI84" s="142">
        <f t="shared" si="187"/>
        <v>0</v>
      </c>
      <c r="CJ84" s="142">
        <f t="shared" si="187"/>
        <v>0</v>
      </c>
      <c r="CK84" s="142">
        <f t="shared" si="187"/>
        <v>0</v>
      </c>
      <c r="CL84" s="142">
        <f t="shared" si="187"/>
        <v>0</v>
      </c>
      <c r="CM84" s="142">
        <f t="shared" si="187"/>
        <v>0</v>
      </c>
      <c r="CN84" s="142">
        <f t="shared" si="187"/>
        <v>0</v>
      </c>
      <c r="CO84" s="142">
        <f t="shared" si="187"/>
        <v>0</v>
      </c>
      <c r="CP84" s="142">
        <f t="shared" si="187"/>
        <v>0</v>
      </c>
      <c r="CQ84" s="142">
        <f t="shared" si="187"/>
        <v>0</v>
      </c>
      <c r="CR84" s="142">
        <f aca="true" t="shared" si="188" ref="CR84:EY84">IF(AND(NOT(CR$6=CS$6),$T84=CR$6),$V84,0)</f>
        <v>0</v>
      </c>
      <c r="CS84" s="142">
        <f t="shared" si="188"/>
        <v>0</v>
      </c>
      <c r="CT84" s="142">
        <f t="shared" si="188"/>
        <v>0</v>
      </c>
      <c r="CU84" s="142">
        <f t="shared" si="188"/>
        <v>0</v>
      </c>
      <c r="CV84" s="142">
        <f t="shared" si="188"/>
        <v>0</v>
      </c>
      <c r="CW84" s="142">
        <f t="shared" si="188"/>
        <v>0</v>
      </c>
      <c r="CX84" s="142">
        <f t="shared" si="188"/>
        <v>0</v>
      </c>
      <c r="CY84" s="142">
        <f t="shared" si="188"/>
        <v>0</v>
      </c>
      <c r="CZ84" s="142">
        <f t="shared" si="188"/>
        <v>0</v>
      </c>
      <c r="DA84" s="142">
        <f t="shared" si="188"/>
        <v>0</v>
      </c>
      <c r="DB84" s="142">
        <f t="shared" si="188"/>
        <v>0</v>
      </c>
      <c r="DC84" s="142">
        <f t="shared" si="188"/>
        <v>0</v>
      </c>
      <c r="DD84" s="142">
        <f t="shared" si="188"/>
        <v>0</v>
      </c>
      <c r="DE84" s="142">
        <f t="shared" si="188"/>
        <v>0</v>
      </c>
      <c r="DF84" s="142">
        <f t="shared" si="188"/>
        <v>0</v>
      </c>
      <c r="DG84" s="142">
        <f t="shared" si="188"/>
        <v>0</v>
      </c>
      <c r="DH84" s="142">
        <f t="shared" si="188"/>
        <v>0</v>
      </c>
      <c r="DI84" s="142">
        <f t="shared" si="188"/>
        <v>0</v>
      </c>
      <c r="DJ84" s="142">
        <f t="shared" si="188"/>
        <v>0</v>
      </c>
      <c r="DK84" s="142">
        <f t="shared" si="188"/>
        <v>0</v>
      </c>
      <c r="DL84" s="142">
        <f t="shared" si="188"/>
        <v>0</v>
      </c>
      <c r="DM84" s="142">
        <f t="shared" si="188"/>
        <v>0</v>
      </c>
      <c r="DN84" s="142">
        <f t="shared" si="188"/>
        <v>0</v>
      </c>
      <c r="DO84" s="142">
        <f t="shared" si="188"/>
        <v>0</v>
      </c>
      <c r="DP84" s="142">
        <f t="shared" si="188"/>
        <v>0</v>
      </c>
      <c r="DQ84" s="142">
        <f t="shared" si="188"/>
        <v>0</v>
      </c>
      <c r="DR84" s="142">
        <f t="shared" si="188"/>
        <v>0</v>
      </c>
      <c r="DS84" s="142">
        <f t="shared" si="188"/>
        <v>0</v>
      </c>
      <c r="DT84" s="142">
        <f t="shared" si="188"/>
        <v>0</v>
      </c>
      <c r="DU84" s="142">
        <f t="shared" si="188"/>
        <v>0</v>
      </c>
      <c r="DV84" s="142">
        <f t="shared" si="188"/>
        <v>0</v>
      </c>
      <c r="DW84" s="142">
        <f t="shared" si="188"/>
        <v>0</v>
      </c>
      <c r="DX84" s="142">
        <f t="shared" si="188"/>
        <v>0</v>
      </c>
      <c r="DY84" s="142">
        <f t="shared" si="188"/>
        <v>0</v>
      </c>
      <c r="DZ84" s="142">
        <f t="shared" si="188"/>
        <v>0</v>
      </c>
      <c r="EA84" s="142">
        <f t="shared" si="188"/>
        <v>0</v>
      </c>
      <c r="EB84" s="142">
        <f t="shared" si="188"/>
        <v>0</v>
      </c>
      <c r="EC84" s="142">
        <f t="shared" si="188"/>
        <v>0</v>
      </c>
      <c r="ED84" s="142">
        <f t="shared" si="188"/>
        <v>0</v>
      </c>
      <c r="EE84" s="142">
        <f t="shared" si="188"/>
        <v>0</v>
      </c>
      <c r="EF84" s="142">
        <f t="shared" si="188"/>
        <v>0</v>
      </c>
      <c r="EG84" s="142">
        <f t="shared" si="188"/>
        <v>0</v>
      </c>
      <c r="EH84" s="142">
        <f t="shared" si="188"/>
        <v>0</v>
      </c>
      <c r="EI84" s="142">
        <f t="shared" si="188"/>
        <v>0</v>
      </c>
      <c r="EJ84" s="142">
        <f t="shared" si="188"/>
        <v>0</v>
      </c>
      <c r="EK84" s="142">
        <f t="shared" si="188"/>
        <v>0</v>
      </c>
      <c r="EL84" s="142">
        <f t="shared" si="188"/>
        <v>0</v>
      </c>
      <c r="EM84" s="142">
        <f t="shared" si="188"/>
        <v>0</v>
      </c>
      <c r="EN84" s="142">
        <f t="shared" si="188"/>
        <v>0</v>
      </c>
      <c r="EO84" s="142">
        <f t="shared" si="188"/>
        <v>0</v>
      </c>
      <c r="EP84" s="142">
        <f t="shared" si="188"/>
        <v>0</v>
      </c>
      <c r="EQ84" s="142">
        <f t="shared" si="188"/>
        <v>0</v>
      </c>
      <c r="ER84" s="142">
        <f t="shared" si="188"/>
        <v>0</v>
      </c>
      <c r="ES84" s="142">
        <f t="shared" si="188"/>
        <v>0</v>
      </c>
      <c r="ET84" s="142">
        <f t="shared" si="188"/>
        <v>0</v>
      </c>
      <c r="EU84" s="142">
        <f t="shared" si="188"/>
        <v>0</v>
      </c>
      <c r="EV84" s="142">
        <f t="shared" si="188"/>
        <v>0</v>
      </c>
      <c r="EW84" s="142">
        <f t="shared" si="188"/>
        <v>0</v>
      </c>
      <c r="EX84" s="142">
        <f t="shared" si="188"/>
        <v>0</v>
      </c>
      <c r="EY84" s="142">
        <f t="shared" si="188"/>
        <v>0</v>
      </c>
      <c r="EZ84" s="144">
        <f t="shared" si="160"/>
        <v>0</v>
      </c>
      <c r="FA84" s="141">
        <f>IF(AND($M$3&gt;SUM(Q85:$Q$132),$G$3&lt;SUM(Q84:$Q$132)),$G$3-SUM(Q85:$Q$132),0)</f>
        <v>0</v>
      </c>
      <c r="FB84" s="120">
        <v>49</v>
      </c>
      <c r="FC84" s="145">
        <f>DD6</f>
        <v>0</v>
      </c>
      <c r="FD84" s="145">
        <f>DD133</f>
        <v>0</v>
      </c>
      <c r="FE84" s="141" t="str">
        <f t="shared" si="161"/>
        <v>x</v>
      </c>
    </row>
    <row r="85" spans="1:161" s="141" customFormat="1" ht="24.75" customHeight="1">
      <c r="A85" s="121"/>
      <c r="B85" s="121"/>
      <c r="C85" s="122"/>
      <c r="D85" s="123"/>
      <c r="E85" s="123"/>
      <c r="F85" s="124"/>
      <c r="G85" s="125">
        <f t="shared" si="164"/>
      </c>
      <c r="H85" s="126"/>
      <c r="I85" s="127">
        <f t="shared" si="170"/>
      </c>
      <c r="J85" s="128"/>
      <c r="K85" s="129"/>
      <c r="L85" s="130">
        <f t="shared" si="167"/>
      </c>
      <c r="M85" s="131"/>
      <c r="N85" s="130">
        <f t="shared" si="151"/>
      </c>
      <c r="O85" s="132"/>
      <c r="P85" s="133"/>
      <c r="Q85" s="134">
        <f t="shared" si="152"/>
      </c>
      <c r="R85" s="135">
        <f>IF(AND(E85=1,C85&gt;0),(D85-($B$4-C85)),IF(AND(E85&gt;0,E85=2),(D85-($B$4-C85))*'A - Condition &amp; Criticality'!$E$6,IF(AND(E85&gt;0,E85=3),(D85-($B$4-C85))*'A - Condition &amp; Criticality'!$E$7,IF(AND(E85&gt;0,E85=4),(D85-($B$4-C85))*'A - Condition &amp; Criticality'!$E$8,IF(AND(E85&gt;0,E85=5),(D85-($B$4-C85))*'A - Condition &amp; Criticality'!$E$9,IF(AND(E85&gt;0,E85=6),(D85-($B$4-C85))*'A - Condition &amp; Criticality'!$E$10,IF(AND(E85&gt;0,E85=7),(D85-($B$4-C85))*'A - Condition &amp; Criticality'!$E$11,0)))))))</f>
        <v>0</v>
      </c>
      <c r="S85" s="135">
        <f>IF(AND(E85&gt;0,E85=8),(D85-($B$4-C85))*'A - Condition &amp; Criticality'!$E$12,IF(AND(E85&gt;0,E85=9),(D85-($B$4-C85))*'A - Condition &amp; Criticality'!$E$13,IF(E85=10,0,0)))</f>
        <v>0</v>
      </c>
      <c r="T85" s="136">
        <f t="shared" si="153"/>
      </c>
      <c r="U85" s="137">
        <f t="shared" si="125"/>
        <v>0</v>
      </c>
      <c r="V85" s="138">
        <f t="shared" si="154"/>
        <v>0</v>
      </c>
      <c r="W85" s="138">
        <f t="shared" si="155"/>
        <v>0</v>
      </c>
      <c r="X85" s="139">
        <f>IF($M$3&gt;=SUM(AD85:$AD$132),0,IF(Y85&gt;=AD85,0,-PMT(AE85/12,(AB85)*12,0,(AD85-Y85))/$H$1))</f>
        <v>0</v>
      </c>
      <c r="Y85" s="138" t="e">
        <f>IF(Y86&gt;AD86,(-FV(AE85,(AB85-AB86),0,(Y86-AD86)))+-FV(AE85/12,(AB85-AB86)*12,SUM($X86:X$132)*$H$1),-FV(AE85/12,(AB85-AB86)*12,SUM(X86:$X$132)*$H$1,AC85))</f>
        <v>#N/A</v>
      </c>
      <c r="Z85" s="138" t="e">
        <f>IF(AND(AD85&gt;0,SUM($AD$8:AD84)=0,Y84&gt;0),Y84,0)</f>
        <v>#N/A</v>
      </c>
      <c r="AA85" s="140" t="b">
        <f>IF(AND(X85&gt;0,SUM($X$8:X84)=0),AB85)</f>
        <v>0</v>
      </c>
      <c r="AB85" s="141">
        <f t="shared" si="156"/>
        <v>0</v>
      </c>
      <c r="AC85" s="141">
        <f>IF(AND($M$3&gt;SUM(AD86:$AD$132),$M$3&lt;SUM(AD85:$AD$132)),$M$3-SUM(AD86:$AD$132),0)</f>
        <v>0</v>
      </c>
      <c r="AD85" s="142">
        <f t="shared" si="157"/>
        <v>0</v>
      </c>
      <c r="AE85" s="143" t="e">
        <f t="shared" si="126"/>
        <v>#N/A</v>
      </c>
      <c r="AF85" s="142">
        <f aca="true" t="shared" si="189" ref="AF85:CQ85">IF(AND(NOT(AF$6=AG$6),$T85=AF$6),$V85,0)</f>
        <v>0</v>
      </c>
      <c r="AG85" s="142">
        <f t="shared" si="189"/>
        <v>0</v>
      </c>
      <c r="AH85" s="142">
        <f t="shared" si="189"/>
        <v>0</v>
      </c>
      <c r="AI85" s="142">
        <f t="shared" si="189"/>
        <v>0</v>
      </c>
      <c r="AJ85" s="142">
        <f t="shared" si="189"/>
        <v>0</v>
      </c>
      <c r="AK85" s="142">
        <f t="shared" si="189"/>
        <v>0</v>
      </c>
      <c r="AL85" s="142">
        <f t="shared" si="189"/>
        <v>0</v>
      </c>
      <c r="AM85" s="142">
        <f t="shared" si="189"/>
        <v>0</v>
      </c>
      <c r="AN85" s="142">
        <f t="shared" si="189"/>
        <v>0</v>
      </c>
      <c r="AO85" s="142">
        <f t="shared" si="189"/>
        <v>0</v>
      </c>
      <c r="AP85" s="142">
        <f t="shared" si="189"/>
        <v>0</v>
      </c>
      <c r="AQ85" s="142">
        <f t="shared" si="189"/>
        <v>0</v>
      </c>
      <c r="AR85" s="142">
        <f t="shared" si="189"/>
        <v>0</v>
      </c>
      <c r="AS85" s="142">
        <f t="shared" si="189"/>
        <v>0</v>
      </c>
      <c r="AT85" s="142">
        <f t="shared" si="189"/>
        <v>0</v>
      </c>
      <c r="AU85" s="142">
        <f t="shared" si="189"/>
        <v>0</v>
      </c>
      <c r="AV85" s="142">
        <f t="shared" si="189"/>
        <v>0</v>
      </c>
      <c r="AW85" s="142">
        <f t="shared" si="189"/>
        <v>0</v>
      </c>
      <c r="AX85" s="142">
        <f t="shared" si="189"/>
        <v>0</v>
      </c>
      <c r="AY85" s="142">
        <f t="shared" si="189"/>
        <v>0</v>
      </c>
      <c r="AZ85" s="142">
        <f t="shared" si="189"/>
        <v>0</v>
      </c>
      <c r="BA85" s="142">
        <f t="shared" si="189"/>
        <v>0</v>
      </c>
      <c r="BB85" s="142">
        <f t="shared" si="189"/>
        <v>0</v>
      </c>
      <c r="BC85" s="142">
        <f t="shared" si="189"/>
        <v>0</v>
      </c>
      <c r="BD85" s="142">
        <f t="shared" si="189"/>
        <v>0</v>
      </c>
      <c r="BE85" s="142">
        <f t="shared" si="189"/>
        <v>0</v>
      </c>
      <c r="BF85" s="142">
        <f t="shared" si="189"/>
        <v>0</v>
      </c>
      <c r="BG85" s="142">
        <f t="shared" si="189"/>
        <v>0</v>
      </c>
      <c r="BH85" s="142">
        <f t="shared" si="189"/>
        <v>0</v>
      </c>
      <c r="BI85" s="142">
        <f t="shared" si="189"/>
        <v>0</v>
      </c>
      <c r="BJ85" s="142">
        <f t="shared" si="189"/>
        <v>0</v>
      </c>
      <c r="BK85" s="142">
        <f t="shared" si="189"/>
        <v>0</v>
      </c>
      <c r="BL85" s="142">
        <f t="shared" si="189"/>
        <v>0</v>
      </c>
      <c r="BM85" s="142">
        <f t="shared" si="189"/>
        <v>0</v>
      </c>
      <c r="BN85" s="142">
        <f t="shared" si="189"/>
        <v>0</v>
      </c>
      <c r="BO85" s="142">
        <f t="shared" si="189"/>
        <v>0</v>
      </c>
      <c r="BP85" s="142">
        <f t="shared" si="189"/>
        <v>0</v>
      </c>
      <c r="BQ85" s="142">
        <f t="shared" si="189"/>
        <v>0</v>
      </c>
      <c r="BR85" s="142">
        <f t="shared" si="189"/>
        <v>0</v>
      </c>
      <c r="BS85" s="142">
        <f t="shared" si="189"/>
        <v>0</v>
      </c>
      <c r="BT85" s="142">
        <f t="shared" si="189"/>
        <v>0</v>
      </c>
      <c r="BU85" s="142">
        <f t="shared" si="189"/>
        <v>0</v>
      </c>
      <c r="BV85" s="142">
        <f t="shared" si="189"/>
        <v>0</v>
      </c>
      <c r="BW85" s="142">
        <f t="shared" si="189"/>
        <v>0</v>
      </c>
      <c r="BX85" s="142">
        <f t="shared" si="189"/>
        <v>0</v>
      </c>
      <c r="BY85" s="142">
        <f t="shared" si="189"/>
        <v>0</v>
      </c>
      <c r="BZ85" s="142">
        <f t="shared" si="189"/>
        <v>0</v>
      </c>
      <c r="CA85" s="142">
        <f t="shared" si="189"/>
        <v>0</v>
      </c>
      <c r="CB85" s="142">
        <f t="shared" si="189"/>
        <v>0</v>
      </c>
      <c r="CC85" s="142">
        <f t="shared" si="189"/>
        <v>0</v>
      </c>
      <c r="CD85" s="142">
        <f t="shared" si="189"/>
        <v>0</v>
      </c>
      <c r="CE85" s="142">
        <f t="shared" si="189"/>
        <v>0</v>
      </c>
      <c r="CF85" s="142">
        <f t="shared" si="189"/>
        <v>0</v>
      </c>
      <c r="CG85" s="142">
        <f t="shared" si="189"/>
        <v>0</v>
      </c>
      <c r="CH85" s="142">
        <f t="shared" si="189"/>
        <v>0</v>
      </c>
      <c r="CI85" s="142">
        <f t="shared" si="189"/>
        <v>0</v>
      </c>
      <c r="CJ85" s="142">
        <f t="shared" si="189"/>
        <v>0</v>
      </c>
      <c r="CK85" s="142">
        <f t="shared" si="189"/>
        <v>0</v>
      </c>
      <c r="CL85" s="142">
        <f t="shared" si="189"/>
        <v>0</v>
      </c>
      <c r="CM85" s="142">
        <f t="shared" si="189"/>
        <v>0</v>
      </c>
      <c r="CN85" s="142">
        <f t="shared" si="189"/>
        <v>0</v>
      </c>
      <c r="CO85" s="142">
        <f t="shared" si="189"/>
        <v>0</v>
      </c>
      <c r="CP85" s="142">
        <f t="shared" si="189"/>
        <v>0</v>
      </c>
      <c r="CQ85" s="142">
        <f t="shared" si="189"/>
        <v>0</v>
      </c>
      <c r="CR85" s="142">
        <f aca="true" t="shared" si="190" ref="CR85:EY85">IF(AND(NOT(CR$6=CS$6),$T85=CR$6),$V85,0)</f>
        <v>0</v>
      </c>
      <c r="CS85" s="142">
        <f t="shared" si="190"/>
        <v>0</v>
      </c>
      <c r="CT85" s="142">
        <f t="shared" si="190"/>
        <v>0</v>
      </c>
      <c r="CU85" s="142">
        <f t="shared" si="190"/>
        <v>0</v>
      </c>
      <c r="CV85" s="142">
        <f t="shared" si="190"/>
        <v>0</v>
      </c>
      <c r="CW85" s="142">
        <f t="shared" si="190"/>
        <v>0</v>
      </c>
      <c r="CX85" s="142">
        <f t="shared" si="190"/>
        <v>0</v>
      </c>
      <c r="CY85" s="142">
        <f t="shared" si="190"/>
        <v>0</v>
      </c>
      <c r="CZ85" s="142">
        <f t="shared" si="190"/>
        <v>0</v>
      </c>
      <c r="DA85" s="142">
        <f t="shared" si="190"/>
        <v>0</v>
      </c>
      <c r="DB85" s="142">
        <f t="shared" si="190"/>
        <v>0</v>
      </c>
      <c r="DC85" s="142">
        <f t="shared" si="190"/>
        <v>0</v>
      </c>
      <c r="DD85" s="142">
        <f t="shared" si="190"/>
        <v>0</v>
      </c>
      <c r="DE85" s="142">
        <f t="shared" si="190"/>
        <v>0</v>
      </c>
      <c r="DF85" s="142">
        <f t="shared" si="190"/>
        <v>0</v>
      </c>
      <c r="DG85" s="142">
        <f t="shared" si="190"/>
        <v>0</v>
      </c>
      <c r="DH85" s="142">
        <f t="shared" si="190"/>
        <v>0</v>
      </c>
      <c r="DI85" s="142">
        <f t="shared" si="190"/>
        <v>0</v>
      </c>
      <c r="DJ85" s="142">
        <f t="shared" si="190"/>
        <v>0</v>
      </c>
      <c r="DK85" s="142">
        <f t="shared" si="190"/>
        <v>0</v>
      </c>
      <c r="DL85" s="142">
        <f t="shared" si="190"/>
        <v>0</v>
      </c>
      <c r="DM85" s="142">
        <f t="shared" si="190"/>
        <v>0</v>
      </c>
      <c r="DN85" s="142">
        <f t="shared" si="190"/>
        <v>0</v>
      </c>
      <c r="DO85" s="142">
        <f t="shared" si="190"/>
        <v>0</v>
      </c>
      <c r="DP85" s="142">
        <f t="shared" si="190"/>
        <v>0</v>
      </c>
      <c r="DQ85" s="142">
        <f t="shared" si="190"/>
        <v>0</v>
      </c>
      <c r="DR85" s="142">
        <f t="shared" si="190"/>
        <v>0</v>
      </c>
      <c r="DS85" s="142">
        <f t="shared" si="190"/>
        <v>0</v>
      </c>
      <c r="DT85" s="142">
        <f t="shared" si="190"/>
        <v>0</v>
      </c>
      <c r="DU85" s="142">
        <f t="shared" si="190"/>
        <v>0</v>
      </c>
      <c r="DV85" s="142">
        <f t="shared" si="190"/>
        <v>0</v>
      </c>
      <c r="DW85" s="142">
        <f t="shared" si="190"/>
        <v>0</v>
      </c>
      <c r="DX85" s="142">
        <f t="shared" si="190"/>
        <v>0</v>
      </c>
      <c r="DY85" s="142">
        <f t="shared" si="190"/>
        <v>0</v>
      </c>
      <c r="DZ85" s="142">
        <f t="shared" si="190"/>
        <v>0</v>
      </c>
      <c r="EA85" s="142">
        <f t="shared" si="190"/>
        <v>0</v>
      </c>
      <c r="EB85" s="142">
        <f t="shared" si="190"/>
        <v>0</v>
      </c>
      <c r="EC85" s="142">
        <f t="shared" si="190"/>
        <v>0</v>
      </c>
      <c r="ED85" s="142">
        <f t="shared" si="190"/>
        <v>0</v>
      </c>
      <c r="EE85" s="142">
        <f t="shared" si="190"/>
        <v>0</v>
      </c>
      <c r="EF85" s="142">
        <f t="shared" si="190"/>
        <v>0</v>
      </c>
      <c r="EG85" s="142">
        <f t="shared" si="190"/>
        <v>0</v>
      </c>
      <c r="EH85" s="142">
        <f t="shared" si="190"/>
        <v>0</v>
      </c>
      <c r="EI85" s="142">
        <f t="shared" si="190"/>
        <v>0</v>
      </c>
      <c r="EJ85" s="142">
        <f t="shared" si="190"/>
        <v>0</v>
      </c>
      <c r="EK85" s="142">
        <f t="shared" si="190"/>
        <v>0</v>
      </c>
      <c r="EL85" s="142">
        <f t="shared" si="190"/>
        <v>0</v>
      </c>
      <c r="EM85" s="142">
        <f t="shared" si="190"/>
        <v>0</v>
      </c>
      <c r="EN85" s="142">
        <f t="shared" si="190"/>
        <v>0</v>
      </c>
      <c r="EO85" s="142">
        <f t="shared" si="190"/>
        <v>0</v>
      </c>
      <c r="EP85" s="142">
        <f t="shared" si="190"/>
        <v>0</v>
      </c>
      <c r="EQ85" s="142">
        <f t="shared" si="190"/>
        <v>0</v>
      </c>
      <c r="ER85" s="142">
        <f t="shared" si="190"/>
        <v>0</v>
      </c>
      <c r="ES85" s="142">
        <f t="shared" si="190"/>
        <v>0</v>
      </c>
      <c r="ET85" s="142">
        <f t="shared" si="190"/>
        <v>0</v>
      </c>
      <c r="EU85" s="142">
        <f t="shared" si="190"/>
        <v>0</v>
      </c>
      <c r="EV85" s="142">
        <f t="shared" si="190"/>
        <v>0</v>
      </c>
      <c r="EW85" s="142">
        <f t="shared" si="190"/>
        <v>0</v>
      </c>
      <c r="EX85" s="142">
        <f t="shared" si="190"/>
        <v>0</v>
      </c>
      <c r="EY85" s="142">
        <f t="shared" si="190"/>
        <v>0</v>
      </c>
      <c r="EZ85" s="144">
        <f t="shared" si="160"/>
        <v>0</v>
      </c>
      <c r="FA85" s="141">
        <f>IF(AND($M$3&gt;SUM(Q86:$Q$132),$G$3&lt;SUM(Q85:$Q$132)),$G$3-SUM(Q86:$Q$132),0)</f>
        <v>0</v>
      </c>
      <c r="FB85" s="120">
        <v>48</v>
      </c>
      <c r="FC85" s="145">
        <f>DE6</f>
        <v>0</v>
      </c>
      <c r="FD85" s="145">
        <f>DE133</f>
        <v>0</v>
      </c>
      <c r="FE85" s="141" t="str">
        <f t="shared" si="161"/>
        <v>x</v>
      </c>
    </row>
    <row r="86" spans="1:161" s="141" customFormat="1" ht="24.75" customHeight="1">
      <c r="A86" s="121"/>
      <c r="B86" s="121"/>
      <c r="C86" s="122"/>
      <c r="D86" s="123"/>
      <c r="E86" s="123"/>
      <c r="F86" s="124"/>
      <c r="G86" s="125">
        <f t="shared" si="164"/>
      </c>
      <c r="H86" s="126"/>
      <c r="I86" s="127">
        <f t="shared" si="170"/>
      </c>
      <c r="J86" s="128"/>
      <c r="K86" s="129"/>
      <c r="L86" s="130">
        <f t="shared" si="167"/>
      </c>
      <c r="M86" s="131"/>
      <c r="N86" s="130">
        <f t="shared" si="151"/>
      </c>
      <c r="O86" s="132"/>
      <c r="P86" s="133"/>
      <c r="Q86" s="134">
        <f t="shared" si="152"/>
      </c>
      <c r="R86" s="135">
        <f>IF(AND(E86=1,C86&gt;0),(D86-($B$4-C86)),IF(AND(E86&gt;0,E86=2),(D86-($B$4-C86))*'A - Condition &amp; Criticality'!$E$6,IF(AND(E86&gt;0,E86=3),(D86-($B$4-C86))*'A - Condition &amp; Criticality'!$E$7,IF(AND(E86&gt;0,E86=4),(D86-($B$4-C86))*'A - Condition &amp; Criticality'!$E$8,IF(AND(E86&gt;0,E86=5),(D86-($B$4-C86))*'A - Condition &amp; Criticality'!$E$9,IF(AND(E86&gt;0,E86=6),(D86-($B$4-C86))*'A - Condition &amp; Criticality'!$E$10,IF(AND(E86&gt;0,E86=7),(D86-($B$4-C86))*'A - Condition &amp; Criticality'!$E$11,0)))))))</f>
        <v>0</v>
      </c>
      <c r="S86" s="135">
        <f>IF(AND(E86&gt;0,E86=8),(D86-($B$4-C86))*'A - Condition &amp; Criticality'!$E$12,IF(AND(E86&gt;0,E86=9),(D86-($B$4-C86))*'A - Condition &amp; Criticality'!$E$13,IF(E86=10,0,0)))</f>
        <v>0</v>
      </c>
      <c r="T86" s="136">
        <f t="shared" si="153"/>
      </c>
      <c r="U86" s="137">
        <f t="shared" si="125"/>
        <v>0</v>
      </c>
      <c r="V86" s="138">
        <f t="shared" si="154"/>
        <v>0</v>
      </c>
      <c r="W86" s="138">
        <f t="shared" si="155"/>
        <v>0</v>
      </c>
      <c r="X86" s="139">
        <f>IF($M$3&gt;=SUM(AD86:$AD$132),0,IF(Y86&gt;=AD86,0,-PMT(AE86/12,(AB86)*12,0,(AD86-Y86))/$H$1))</f>
        <v>0</v>
      </c>
      <c r="Y86" s="138" t="e">
        <f>IF(Y87&gt;AD87,(-FV(AE86,(AB86-AB87),0,(Y87-AD87)))+-FV(AE86/12,(AB86-AB87)*12,SUM($X87:X$132)*$H$1),-FV(AE86/12,(AB86-AB87)*12,SUM(X87:$X$132)*$H$1,AC86))</f>
        <v>#N/A</v>
      </c>
      <c r="Z86" s="138" t="e">
        <f>IF(AND(AD86&gt;0,SUM($AD$8:AD85)=0,Y85&gt;0),Y85,0)</f>
        <v>#N/A</v>
      </c>
      <c r="AA86" s="140" t="b">
        <f>IF(AND(X86&gt;0,SUM($X$8:X85)=0),AB86)</f>
        <v>0</v>
      </c>
      <c r="AB86" s="141">
        <f t="shared" si="156"/>
        <v>0</v>
      </c>
      <c r="AC86" s="141">
        <f>IF(AND($M$3&gt;SUM(AD87:$AD$132),$M$3&lt;SUM(AD86:$AD$132)),$M$3-SUM(AD87:$AD$132),0)</f>
        <v>0</v>
      </c>
      <c r="AD86" s="142">
        <f t="shared" si="157"/>
        <v>0</v>
      </c>
      <c r="AE86" s="143" t="e">
        <f t="shared" si="126"/>
        <v>#N/A</v>
      </c>
      <c r="AF86" s="142">
        <f aca="true" t="shared" si="191" ref="AF86:CQ86">IF(AND(NOT(AF$6=AG$6),$T86=AF$6),$V86,0)</f>
        <v>0</v>
      </c>
      <c r="AG86" s="142">
        <f t="shared" si="191"/>
        <v>0</v>
      </c>
      <c r="AH86" s="142">
        <f t="shared" si="191"/>
        <v>0</v>
      </c>
      <c r="AI86" s="142">
        <f t="shared" si="191"/>
        <v>0</v>
      </c>
      <c r="AJ86" s="142">
        <f t="shared" si="191"/>
        <v>0</v>
      </c>
      <c r="AK86" s="142">
        <f t="shared" si="191"/>
        <v>0</v>
      </c>
      <c r="AL86" s="142">
        <f t="shared" si="191"/>
        <v>0</v>
      </c>
      <c r="AM86" s="142">
        <f t="shared" si="191"/>
        <v>0</v>
      </c>
      <c r="AN86" s="142">
        <f t="shared" si="191"/>
        <v>0</v>
      </c>
      <c r="AO86" s="142">
        <f t="shared" si="191"/>
        <v>0</v>
      </c>
      <c r="AP86" s="142">
        <f t="shared" si="191"/>
        <v>0</v>
      </c>
      <c r="AQ86" s="142">
        <f t="shared" si="191"/>
        <v>0</v>
      </c>
      <c r="AR86" s="142">
        <f t="shared" si="191"/>
        <v>0</v>
      </c>
      <c r="AS86" s="142">
        <f t="shared" si="191"/>
        <v>0</v>
      </c>
      <c r="AT86" s="142">
        <f t="shared" si="191"/>
        <v>0</v>
      </c>
      <c r="AU86" s="142">
        <f t="shared" si="191"/>
        <v>0</v>
      </c>
      <c r="AV86" s="142">
        <f t="shared" si="191"/>
        <v>0</v>
      </c>
      <c r="AW86" s="142">
        <f t="shared" si="191"/>
        <v>0</v>
      </c>
      <c r="AX86" s="142">
        <f t="shared" si="191"/>
        <v>0</v>
      </c>
      <c r="AY86" s="142">
        <f t="shared" si="191"/>
        <v>0</v>
      </c>
      <c r="AZ86" s="142">
        <f t="shared" si="191"/>
        <v>0</v>
      </c>
      <c r="BA86" s="142">
        <f t="shared" si="191"/>
        <v>0</v>
      </c>
      <c r="BB86" s="142">
        <f t="shared" si="191"/>
        <v>0</v>
      </c>
      <c r="BC86" s="142">
        <f t="shared" si="191"/>
        <v>0</v>
      </c>
      <c r="BD86" s="142">
        <f t="shared" si="191"/>
        <v>0</v>
      </c>
      <c r="BE86" s="142">
        <f t="shared" si="191"/>
        <v>0</v>
      </c>
      <c r="BF86" s="142">
        <f t="shared" si="191"/>
        <v>0</v>
      </c>
      <c r="BG86" s="142">
        <f t="shared" si="191"/>
        <v>0</v>
      </c>
      <c r="BH86" s="142">
        <f t="shared" si="191"/>
        <v>0</v>
      </c>
      <c r="BI86" s="142">
        <f t="shared" si="191"/>
        <v>0</v>
      </c>
      <c r="BJ86" s="142">
        <f t="shared" si="191"/>
        <v>0</v>
      </c>
      <c r="BK86" s="142">
        <f t="shared" si="191"/>
        <v>0</v>
      </c>
      <c r="BL86" s="142">
        <f t="shared" si="191"/>
        <v>0</v>
      </c>
      <c r="BM86" s="142">
        <f t="shared" si="191"/>
        <v>0</v>
      </c>
      <c r="BN86" s="142">
        <f t="shared" si="191"/>
        <v>0</v>
      </c>
      <c r="BO86" s="142">
        <f t="shared" si="191"/>
        <v>0</v>
      </c>
      <c r="BP86" s="142">
        <f t="shared" si="191"/>
        <v>0</v>
      </c>
      <c r="BQ86" s="142">
        <f t="shared" si="191"/>
        <v>0</v>
      </c>
      <c r="BR86" s="142">
        <f t="shared" si="191"/>
        <v>0</v>
      </c>
      <c r="BS86" s="142">
        <f t="shared" si="191"/>
        <v>0</v>
      </c>
      <c r="BT86" s="142">
        <f t="shared" si="191"/>
        <v>0</v>
      </c>
      <c r="BU86" s="142">
        <f t="shared" si="191"/>
        <v>0</v>
      </c>
      <c r="BV86" s="142">
        <f t="shared" si="191"/>
        <v>0</v>
      </c>
      <c r="BW86" s="142">
        <f t="shared" si="191"/>
        <v>0</v>
      </c>
      <c r="BX86" s="142">
        <f t="shared" si="191"/>
        <v>0</v>
      </c>
      <c r="BY86" s="142">
        <f t="shared" si="191"/>
        <v>0</v>
      </c>
      <c r="BZ86" s="142">
        <f t="shared" si="191"/>
        <v>0</v>
      </c>
      <c r="CA86" s="142">
        <f t="shared" si="191"/>
        <v>0</v>
      </c>
      <c r="CB86" s="142">
        <f t="shared" si="191"/>
        <v>0</v>
      </c>
      <c r="CC86" s="142">
        <f t="shared" si="191"/>
        <v>0</v>
      </c>
      <c r="CD86" s="142">
        <f t="shared" si="191"/>
        <v>0</v>
      </c>
      <c r="CE86" s="142">
        <f t="shared" si="191"/>
        <v>0</v>
      </c>
      <c r="CF86" s="142">
        <f t="shared" si="191"/>
        <v>0</v>
      </c>
      <c r="CG86" s="142">
        <f t="shared" si="191"/>
        <v>0</v>
      </c>
      <c r="CH86" s="142">
        <f t="shared" si="191"/>
        <v>0</v>
      </c>
      <c r="CI86" s="142">
        <f t="shared" si="191"/>
        <v>0</v>
      </c>
      <c r="CJ86" s="142">
        <f t="shared" si="191"/>
        <v>0</v>
      </c>
      <c r="CK86" s="142">
        <f t="shared" si="191"/>
        <v>0</v>
      </c>
      <c r="CL86" s="142">
        <f t="shared" si="191"/>
        <v>0</v>
      </c>
      <c r="CM86" s="142">
        <f t="shared" si="191"/>
        <v>0</v>
      </c>
      <c r="CN86" s="142">
        <f t="shared" si="191"/>
        <v>0</v>
      </c>
      <c r="CO86" s="142">
        <f t="shared" si="191"/>
        <v>0</v>
      </c>
      <c r="CP86" s="142">
        <f t="shared" si="191"/>
        <v>0</v>
      </c>
      <c r="CQ86" s="142">
        <f t="shared" si="191"/>
        <v>0</v>
      </c>
      <c r="CR86" s="142">
        <f aca="true" t="shared" si="192" ref="CR86:EY86">IF(AND(NOT(CR$6=CS$6),$T86=CR$6),$V86,0)</f>
        <v>0</v>
      </c>
      <c r="CS86" s="142">
        <f t="shared" si="192"/>
        <v>0</v>
      </c>
      <c r="CT86" s="142">
        <f t="shared" si="192"/>
        <v>0</v>
      </c>
      <c r="CU86" s="142">
        <f t="shared" si="192"/>
        <v>0</v>
      </c>
      <c r="CV86" s="142">
        <f t="shared" si="192"/>
        <v>0</v>
      </c>
      <c r="CW86" s="142">
        <f t="shared" si="192"/>
        <v>0</v>
      </c>
      <c r="CX86" s="142">
        <f t="shared" si="192"/>
        <v>0</v>
      </c>
      <c r="CY86" s="142">
        <f t="shared" si="192"/>
        <v>0</v>
      </c>
      <c r="CZ86" s="142">
        <f t="shared" si="192"/>
        <v>0</v>
      </c>
      <c r="DA86" s="142">
        <f t="shared" si="192"/>
        <v>0</v>
      </c>
      <c r="DB86" s="142">
        <f t="shared" si="192"/>
        <v>0</v>
      </c>
      <c r="DC86" s="142">
        <f t="shared" si="192"/>
        <v>0</v>
      </c>
      <c r="DD86" s="142">
        <f t="shared" si="192"/>
        <v>0</v>
      </c>
      <c r="DE86" s="142">
        <f t="shared" si="192"/>
        <v>0</v>
      </c>
      <c r="DF86" s="142">
        <f t="shared" si="192"/>
        <v>0</v>
      </c>
      <c r="DG86" s="142">
        <f t="shared" si="192"/>
        <v>0</v>
      </c>
      <c r="DH86" s="142">
        <f t="shared" si="192"/>
        <v>0</v>
      </c>
      <c r="DI86" s="142">
        <f t="shared" si="192"/>
        <v>0</v>
      </c>
      <c r="DJ86" s="142">
        <f t="shared" si="192"/>
        <v>0</v>
      </c>
      <c r="DK86" s="142">
        <f t="shared" si="192"/>
        <v>0</v>
      </c>
      <c r="DL86" s="142">
        <f t="shared" si="192"/>
        <v>0</v>
      </c>
      <c r="DM86" s="142">
        <f t="shared" si="192"/>
        <v>0</v>
      </c>
      <c r="DN86" s="142">
        <f t="shared" si="192"/>
        <v>0</v>
      </c>
      <c r="DO86" s="142">
        <f t="shared" si="192"/>
        <v>0</v>
      </c>
      <c r="DP86" s="142">
        <f t="shared" si="192"/>
        <v>0</v>
      </c>
      <c r="DQ86" s="142">
        <f t="shared" si="192"/>
        <v>0</v>
      </c>
      <c r="DR86" s="142">
        <f t="shared" si="192"/>
        <v>0</v>
      </c>
      <c r="DS86" s="142">
        <f t="shared" si="192"/>
        <v>0</v>
      </c>
      <c r="DT86" s="142">
        <f t="shared" si="192"/>
        <v>0</v>
      </c>
      <c r="DU86" s="142">
        <f t="shared" si="192"/>
        <v>0</v>
      </c>
      <c r="DV86" s="142">
        <f t="shared" si="192"/>
        <v>0</v>
      </c>
      <c r="DW86" s="142">
        <f t="shared" si="192"/>
        <v>0</v>
      </c>
      <c r="DX86" s="142">
        <f t="shared" si="192"/>
        <v>0</v>
      </c>
      <c r="DY86" s="142">
        <f t="shared" si="192"/>
        <v>0</v>
      </c>
      <c r="DZ86" s="142">
        <f t="shared" si="192"/>
        <v>0</v>
      </c>
      <c r="EA86" s="142">
        <f t="shared" si="192"/>
        <v>0</v>
      </c>
      <c r="EB86" s="142">
        <f t="shared" si="192"/>
        <v>0</v>
      </c>
      <c r="EC86" s="142">
        <f t="shared" si="192"/>
        <v>0</v>
      </c>
      <c r="ED86" s="142">
        <f t="shared" si="192"/>
        <v>0</v>
      </c>
      <c r="EE86" s="142">
        <f t="shared" si="192"/>
        <v>0</v>
      </c>
      <c r="EF86" s="142">
        <f t="shared" si="192"/>
        <v>0</v>
      </c>
      <c r="EG86" s="142">
        <f t="shared" si="192"/>
        <v>0</v>
      </c>
      <c r="EH86" s="142">
        <f t="shared" si="192"/>
        <v>0</v>
      </c>
      <c r="EI86" s="142">
        <f t="shared" si="192"/>
        <v>0</v>
      </c>
      <c r="EJ86" s="142">
        <f t="shared" si="192"/>
        <v>0</v>
      </c>
      <c r="EK86" s="142">
        <f t="shared" si="192"/>
        <v>0</v>
      </c>
      <c r="EL86" s="142">
        <f t="shared" si="192"/>
        <v>0</v>
      </c>
      <c r="EM86" s="142">
        <f t="shared" si="192"/>
        <v>0</v>
      </c>
      <c r="EN86" s="142">
        <f t="shared" si="192"/>
        <v>0</v>
      </c>
      <c r="EO86" s="142">
        <f t="shared" si="192"/>
        <v>0</v>
      </c>
      <c r="EP86" s="142">
        <f t="shared" si="192"/>
        <v>0</v>
      </c>
      <c r="EQ86" s="142">
        <f t="shared" si="192"/>
        <v>0</v>
      </c>
      <c r="ER86" s="142">
        <f t="shared" si="192"/>
        <v>0</v>
      </c>
      <c r="ES86" s="142">
        <f t="shared" si="192"/>
        <v>0</v>
      </c>
      <c r="ET86" s="142">
        <f t="shared" si="192"/>
        <v>0</v>
      </c>
      <c r="EU86" s="142">
        <f t="shared" si="192"/>
        <v>0</v>
      </c>
      <c r="EV86" s="142">
        <f t="shared" si="192"/>
        <v>0</v>
      </c>
      <c r="EW86" s="142">
        <f t="shared" si="192"/>
        <v>0</v>
      </c>
      <c r="EX86" s="142">
        <f t="shared" si="192"/>
        <v>0</v>
      </c>
      <c r="EY86" s="142">
        <f t="shared" si="192"/>
        <v>0</v>
      </c>
      <c r="EZ86" s="144">
        <f t="shared" si="160"/>
        <v>0</v>
      </c>
      <c r="FA86" s="141">
        <f>IF(AND($M$3&gt;SUM(Q87:$Q$132),$G$3&lt;SUM(Q86:$Q$132)),$G$3-SUM(Q87:$Q$132),0)</f>
        <v>0</v>
      </c>
      <c r="FB86" s="120">
        <v>47</v>
      </c>
      <c r="FC86" s="145">
        <f>DF6</f>
        <v>0</v>
      </c>
      <c r="FD86" s="145">
        <f>DF133</f>
        <v>0</v>
      </c>
      <c r="FE86" s="141" t="str">
        <f t="shared" si="161"/>
        <v>x</v>
      </c>
    </row>
    <row r="87" spans="1:161" s="141" customFormat="1" ht="24.75" customHeight="1">
      <c r="A87" s="121"/>
      <c r="B87" s="121"/>
      <c r="C87" s="122"/>
      <c r="D87" s="123"/>
      <c r="E87" s="123"/>
      <c r="F87" s="124"/>
      <c r="G87" s="125">
        <f t="shared" si="164"/>
      </c>
      <c r="H87" s="126"/>
      <c r="I87" s="127">
        <f t="shared" si="170"/>
      </c>
      <c r="J87" s="128"/>
      <c r="K87" s="129"/>
      <c r="L87" s="130">
        <f t="shared" si="167"/>
      </c>
      <c r="M87" s="131"/>
      <c r="N87" s="130">
        <f t="shared" si="151"/>
      </c>
      <c r="O87" s="132"/>
      <c r="P87" s="133"/>
      <c r="Q87" s="134">
        <f t="shared" si="152"/>
      </c>
      <c r="R87" s="135">
        <f>IF(AND(E87=1,C87&gt;0),(D87-($B$4-C87)),IF(AND(E87&gt;0,E87=2),(D87-($B$4-C87))*'A - Condition &amp; Criticality'!$E$6,IF(AND(E87&gt;0,E87=3),(D87-($B$4-C87))*'A - Condition &amp; Criticality'!$E$7,IF(AND(E87&gt;0,E87=4),(D87-($B$4-C87))*'A - Condition &amp; Criticality'!$E$8,IF(AND(E87&gt;0,E87=5),(D87-($B$4-C87))*'A - Condition &amp; Criticality'!$E$9,IF(AND(E87&gt;0,E87=6),(D87-($B$4-C87))*'A - Condition &amp; Criticality'!$E$10,IF(AND(E87&gt;0,E87=7),(D87-($B$4-C87))*'A - Condition &amp; Criticality'!$E$11,0)))))))</f>
        <v>0</v>
      </c>
      <c r="S87" s="135">
        <f>IF(AND(E87&gt;0,E87=8),(D87-($B$4-C87))*'A - Condition &amp; Criticality'!$E$12,IF(AND(E87&gt;0,E87=9),(D87-($B$4-C87))*'A - Condition &amp; Criticality'!$E$13,IF(E87=10,0,0)))</f>
        <v>0</v>
      </c>
      <c r="T87" s="136">
        <f t="shared" si="153"/>
      </c>
      <c r="U87" s="137">
        <f t="shared" si="125"/>
        <v>0</v>
      </c>
      <c r="V87" s="138">
        <f t="shared" si="154"/>
        <v>0</v>
      </c>
      <c r="W87" s="138">
        <f t="shared" si="155"/>
        <v>0</v>
      </c>
      <c r="X87" s="139">
        <f>IF($M$3&gt;=SUM(AD87:$AD$132),0,IF(Y87&gt;=AD87,0,-PMT(AE87/12,(AB87)*12,0,(AD87-Y87))/$H$1))</f>
        <v>0</v>
      </c>
      <c r="Y87" s="138" t="e">
        <f>IF(Y88&gt;AD88,(-FV(AE87,(AB87-AB88),0,(Y88-AD88)))+-FV(AE87/12,(AB87-AB88)*12,SUM($X88:X$132)*$H$1),-FV(AE87/12,(AB87-AB88)*12,SUM(X88:$X$132)*$H$1,AC87))</f>
        <v>#N/A</v>
      </c>
      <c r="Z87" s="138" t="e">
        <f>IF(AND(AD87&gt;0,SUM($AD$8:AD86)=0,Y86&gt;0),Y86,0)</f>
        <v>#N/A</v>
      </c>
      <c r="AA87" s="140" t="b">
        <f>IF(AND(X87&gt;0,SUM($X$8:X86)=0),AB87)</f>
        <v>0</v>
      </c>
      <c r="AB87" s="141">
        <f t="shared" si="156"/>
        <v>0</v>
      </c>
      <c r="AC87" s="141">
        <f>IF(AND($M$3&gt;SUM(AD88:$AD$132),$M$3&lt;SUM(AD87:$AD$132)),$M$3-SUM(AD88:$AD$132),0)</f>
        <v>0</v>
      </c>
      <c r="AD87" s="142">
        <f t="shared" si="157"/>
        <v>0</v>
      </c>
      <c r="AE87" s="143" t="e">
        <f t="shared" si="126"/>
        <v>#N/A</v>
      </c>
      <c r="AF87" s="142">
        <f aca="true" t="shared" si="193" ref="AF87:CQ87">IF(AND(NOT(AF$6=AG$6),$T87=AF$6),$V87,0)</f>
        <v>0</v>
      </c>
      <c r="AG87" s="142">
        <f t="shared" si="193"/>
        <v>0</v>
      </c>
      <c r="AH87" s="142">
        <f t="shared" si="193"/>
        <v>0</v>
      </c>
      <c r="AI87" s="142">
        <f t="shared" si="193"/>
        <v>0</v>
      </c>
      <c r="AJ87" s="142">
        <f t="shared" si="193"/>
        <v>0</v>
      </c>
      <c r="AK87" s="142">
        <f t="shared" si="193"/>
        <v>0</v>
      </c>
      <c r="AL87" s="142">
        <f t="shared" si="193"/>
        <v>0</v>
      </c>
      <c r="AM87" s="142">
        <f t="shared" si="193"/>
        <v>0</v>
      </c>
      <c r="AN87" s="142">
        <f t="shared" si="193"/>
        <v>0</v>
      </c>
      <c r="AO87" s="142">
        <f t="shared" si="193"/>
        <v>0</v>
      </c>
      <c r="AP87" s="142">
        <f t="shared" si="193"/>
        <v>0</v>
      </c>
      <c r="AQ87" s="142">
        <f t="shared" si="193"/>
        <v>0</v>
      </c>
      <c r="AR87" s="142">
        <f t="shared" si="193"/>
        <v>0</v>
      </c>
      <c r="AS87" s="142">
        <f t="shared" si="193"/>
        <v>0</v>
      </c>
      <c r="AT87" s="142">
        <f t="shared" si="193"/>
        <v>0</v>
      </c>
      <c r="AU87" s="142">
        <f t="shared" si="193"/>
        <v>0</v>
      </c>
      <c r="AV87" s="142">
        <f t="shared" si="193"/>
        <v>0</v>
      </c>
      <c r="AW87" s="142">
        <f t="shared" si="193"/>
        <v>0</v>
      </c>
      <c r="AX87" s="142">
        <f t="shared" si="193"/>
        <v>0</v>
      </c>
      <c r="AY87" s="142">
        <f t="shared" si="193"/>
        <v>0</v>
      </c>
      <c r="AZ87" s="142">
        <f t="shared" si="193"/>
        <v>0</v>
      </c>
      <c r="BA87" s="142">
        <f t="shared" si="193"/>
        <v>0</v>
      </c>
      <c r="BB87" s="142">
        <f t="shared" si="193"/>
        <v>0</v>
      </c>
      <c r="BC87" s="142">
        <f t="shared" si="193"/>
        <v>0</v>
      </c>
      <c r="BD87" s="142">
        <f t="shared" si="193"/>
        <v>0</v>
      </c>
      <c r="BE87" s="142">
        <f t="shared" si="193"/>
        <v>0</v>
      </c>
      <c r="BF87" s="142">
        <f t="shared" si="193"/>
        <v>0</v>
      </c>
      <c r="BG87" s="142">
        <f t="shared" si="193"/>
        <v>0</v>
      </c>
      <c r="BH87" s="142">
        <f t="shared" si="193"/>
        <v>0</v>
      </c>
      <c r="BI87" s="142">
        <f t="shared" si="193"/>
        <v>0</v>
      </c>
      <c r="BJ87" s="142">
        <f t="shared" si="193"/>
        <v>0</v>
      </c>
      <c r="BK87" s="142">
        <f t="shared" si="193"/>
        <v>0</v>
      </c>
      <c r="BL87" s="142">
        <f t="shared" si="193"/>
        <v>0</v>
      </c>
      <c r="BM87" s="142">
        <f t="shared" si="193"/>
        <v>0</v>
      </c>
      <c r="BN87" s="142">
        <f t="shared" si="193"/>
        <v>0</v>
      </c>
      <c r="BO87" s="142">
        <f t="shared" si="193"/>
        <v>0</v>
      </c>
      <c r="BP87" s="142">
        <f t="shared" si="193"/>
        <v>0</v>
      </c>
      <c r="BQ87" s="142">
        <f t="shared" si="193"/>
        <v>0</v>
      </c>
      <c r="BR87" s="142">
        <f t="shared" si="193"/>
        <v>0</v>
      </c>
      <c r="BS87" s="142">
        <f t="shared" si="193"/>
        <v>0</v>
      </c>
      <c r="BT87" s="142">
        <f t="shared" si="193"/>
        <v>0</v>
      </c>
      <c r="BU87" s="142">
        <f t="shared" si="193"/>
        <v>0</v>
      </c>
      <c r="BV87" s="142">
        <f t="shared" si="193"/>
        <v>0</v>
      </c>
      <c r="BW87" s="142">
        <f t="shared" si="193"/>
        <v>0</v>
      </c>
      <c r="BX87" s="142">
        <f t="shared" si="193"/>
        <v>0</v>
      </c>
      <c r="BY87" s="142">
        <f t="shared" si="193"/>
        <v>0</v>
      </c>
      <c r="BZ87" s="142">
        <f t="shared" si="193"/>
        <v>0</v>
      </c>
      <c r="CA87" s="142">
        <f t="shared" si="193"/>
        <v>0</v>
      </c>
      <c r="CB87" s="142">
        <f t="shared" si="193"/>
        <v>0</v>
      </c>
      <c r="CC87" s="142">
        <f t="shared" si="193"/>
        <v>0</v>
      </c>
      <c r="CD87" s="142">
        <f t="shared" si="193"/>
        <v>0</v>
      </c>
      <c r="CE87" s="142">
        <f t="shared" si="193"/>
        <v>0</v>
      </c>
      <c r="CF87" s="142">
        <f t="shared" si="193"/>
        <v>0</v>
      </c>
      <c r="CG87" s="142">
        <f t="shared" si="193"/>
        <v>0</v>
      </c>
      <c r="CH87" s="142">
        <f t="shared" si="193"/>
        <v>0</v>
      </c>
      <c r="CI87" s="142">
        <f t="shared" si="193"/>
        <v>0</v>
      </c>
      <c r="CJ87" s="142">
        <f t="shared" si="193"/>
        <v>0</v>
      </c>
      <c r="CK87" s="142">
        <f t="shared" si="193"/>
        <v>0</v>
      </c>
      <c r="CL87" s="142">
        <f t="shared" si="193"/>
        <v>0</v>
      </c>
      <c r="CM87" s="142">
        <f t="shared" si="193"/>
        <v>0</v>
      </c>
      <c r="CN87" s="142">
        <f t="shared" si="193"/>
        <v>0</v>
      </c>
      <c r="CO87" s="142">
        <f t="shared" si="193"/>
        <v>0</v>
      </c>
      <c r="CP87" s="142">
        <f t="shared" si="193"/>
        <v>0</v>
      </c>
      <c r="CQ87" s="142">
        <f t="shared" si="193"/>
        <v>0</v>
      </c>
      <c r="CR87" s="142">
        <f aca="true" t="shared" si="194" ref="CR87:EY87">IF(AND(NOT(CR$6=CS$6),$T87=CR$6),$V87,0)</f>
        <v>0</v>
      </c>
      <c r="CS87" s="142">
        <f t="shared" si="194"/>
        <v>0</v>
      </c>
      <c r="CT87" s="142">
        <f t="shared" si="194"/>
        <v>0</v>
      </c>
      <c r="CU87" s="142">
        <f t="shared" si="194"/>
        <v>0</v>
      </c>
      <c r="CV87" s="142">
        <f t="shared" si="194"/>
        <v>0</v>
      </c>
      <c r="CW87" s="142">
        <f t="shared" si="194"/>
        <v>0</v>
      </c>
      <c r="CX87" s="142">
        <f t="shared" si="194"/>
        <v>0</v>
      </c>
      <c r="CY87" s="142">
        <f t="shared" si="194"/>
        <v>0</v>
      </c>
      <c r="CZ87" s="142">
        <f t="shared" si="194"/>
        <v>0</v>
      </c>
      <c r="DA87" s="142">
        <f t="shared" si="194"/>
        <v>0</v>
      </c>
      <c r="DB87" s="142">
        <f t="shared" si="194"/>
        <v>0</v>
      </c>
      <c r="DC87" s="142">
        <f t="shared" si="194"/>
        <v>0</v>
      </c>
      <c r="DD87" s="142">
        <f t="shared" si="194"/>
        <v>0</v>
      </c>
      <c r="DE87" s="142">
        <f t="shared" si="194"/>
        <v>0</v>
      </c>
      <c r="DF87" s="142">
        <f t="shared" si="194"/>
        <v>0</v>
      </c>
      <c r="DG87" s="142">
        <f t="shared" si="194"/>
        <v>0</v>
      </c>
      <c r="DH87" s="142">
        <f t="shared" si="194"/>
        <v>0</v>
      </c>
      <c r="DI87" s="142">
        <f t="shared" si="194"/>
        <v>0</v>
      </c>
      <c r="DJ87" s="142">
        <f t="shared" si="194"/>
        <v>0</v>
      </c>
      <c r="DK87" s="142">
        <f t="shared" si="194"/>
        <v>0</v>
      </c>
      <c r="DL87" s="142">
        <f t="shared" si="194"/>
        <v>0</v>
      </c>
      <c r="DM87" s="142">
        <f t="shared" si="194"/>
        <v>0</v>
      </c>
      <c r="DN87" s="142">
        <f t="shared" si="194"/>
        <v>0</v>
      </c>
      <c r="DO87" s="142">
        <f t="shared" si="194"/>
        <v>0</v>
      </c>
      <c r="DP87" s="142">
        <f t="shared" si="194"/>
        <v>0</v>
      </c>
      <c r="DQ87" s="142">
        <f t="shared" si="194"/>
        <v>0</v>
      </c>
      <c r="DR87" s="142">
        <f t="shared" si="194"/>
        <v>0</v>
      </c>
      <c r="DS87" s="142">
        <f t="shared" si="194"/>
        <v>0</v>
      </c>
      <c r="DT87" s="142">
        <f t="shared" si="194"/>
        <v>0</v>
      </c>
      <c r="DU87" s="142">
        <f t="shared" si="194"/>
        <v>0</v>
      </c>
      <c r="DV87" s="142">
        <f t="shared" si="194"/>
        <v>0</v>
      </c>
      <c r="DW87" s="142">
        <f t="shared" si="194"/>
        <v>0</v>
      </c>
      <c r="DX87" s="142">
        <f t="shared" si="194"/>
        <v>0</v>
      </c>
      <c r="DY87" s="142">
        <f t="shared" si="194"/>
        <v>0</v>
      </c>
      <c r="DZ87" s="142">
        <f t="shared" si="194"/>
        <v>0</v>
      </c>
      <c r="EA87" s="142">
        <f t="shared" si="194"/>
        <v>0</v>
      </c>
      <c r="EB87" s="142">
        <f t="shared" si="194"/>
        <v>0</v>
      </c>
      <c r="EC87" s="142">
        <f t="shared" si="194"/>
        <v>0</v>
      </c>
      <c r="ED87" s="142">
        <f t="shared" si="194"/>
        <v>0</v>
      </c>
      <c r="EE87" s="142">
        <f t="shared" si="194"/>
        <v>0</v>
      </c>
      <c r="EF87" s="142">
        <f t="shared" si="194"/>
        <v>0</v>
      </c>
      <c r="EG87" s="142">
        <f t="shared" si="194"/>
        <v>0</v>
      </c>
      <c r="EH87" s="142">
        <f t="shared" si="194"/>
        <v>0</v>
      </c>
      <c r="EI87" s="142">
        <f t="shared" si="194"/>
        <v>0</v>
      </c>
      <c r="EJ87" s="142">
        <f t="shared" si="194"/>
        <v>0</v>
      </c>
      <c r="EK87" s="142">
        <f t="shared" si="194"/>
        <v>0</v>
      </c>
      <c r="EL87" s="142">
        <f t="shared" si="194"/>
        <v>0</v>
      </c>
      <c r="EM87" s="142">
        <f t="shared" si="194"/>
        <v>0</v>
      </c>
      <c r="EN87" s="142">
        <f t="shared" si="194"/>
        <v>0</v>
      </c>
      <c r="EO87" s="142">
        <f t="shared" si="194"/>
        <v>0</v>
      </c>
      <c r="EP87" s="142">
        <f t="shared" si="194"/>
        <v>0</v>
      </c>
      <c r="EQ87" s="142">
        <f t="shared" si="194"/>
        <v>0</v>
      </c>
      <c r="ER87" s="142">
        <f t="shared" si="194"/>
        <v>0</v>
      </c>
      <c r="ES87" s="142">
        <f t="shared" si="194"/>
        <v>0</v>
      </c>
      <c r="ET87" s="142">
        <f t="shared" si="194"/>
        <v>0</v>
      </c>
      <c r="EU87" s="142">
        <f t="shared" si="194"/>
        <v>0</v>
      </c>
      <c r="EV87" s="142">
        <f t="shared" si="194"/>
        <v>0</v>
      </c>
      <c r="EW87" s="142">
        <f t="shared" si="194"/>
        <v>0</v>
      </c>
      <c r="EX87" s="142">
        <f t="shared" si="194"/>
        <v>0</v>
      </c>
      <c r="EY87" s="142">
        <f t="shared" si="194"/>
        <v>0</v>
      </c>
      <c r="EZ87" s="144">
        <f t="shared" si="160"/>
        <v>0</v>
      </c>
      <c r="FA87" s="141">
        <f>IF(AND($M$3&gt;SUM(Q88:$Q$132),$G$3&lt;SUM(Q87:$Q$132)),$G$3-SUM(Q88:$Q$132),0)</f>
        <v>0</v>
      </c>
      <c r="FB87" s="120">
        <v>46</v>
      </c>
      <c r="FC87" s="145">
        <f>DG6</f>
        <v>0</v>
      </c>
      <c r="FD87" s="145">
        <f>DG133</f>
        <v>0</v>
      </c>
      <c r="FE87" s="141" t="str">
        <f t="shared" si="161"/>
        <v>x</v>
      </c>
    </row>
    <row r="88" spans="1:161" s="141" customFormat="1" ht="24.75" customHeight="1">
      <c r="A88" s="121"/>
      <c r="B88" s="121"/>
      <c r="C88" s="122"/>
      <c r="D88" s="123"/>
      <c r="E88" s="123"/>
      <c r="F88" s="124"/>
      <c r="G88" s="125">
        <f t="shared" si="164"/>
      </c>
      <c r="H88" s="126"/>
      <c r="I88" s="127">
        <f t="shared" si="170"/>
      </c>
      <c r="J88" s="128"/>
      <c r="K88" s="129"/>
      <c r="L88" s="130">
        <f t="shared" si="167"/>
      </c>
      <c r="M88" s="131"/>
      <c r="N88" s="130">
        <f t="shared" si="151"/>
      </c>
      <c r="O88" s="132"/>
      <c r="P88" s="133"/>
      <c r="Q88" s="134">
        <f t="shared" si="152"/>
      </c>
      <c r="R88" s="135">
        <f>IF(AND(E88=1,C88&gt;0),(D88-($B$4-C88)),IF(AND(E88&gt;0,E88=2),(D88-($B$4-C88))*'A - Condition &amp; Criticality'!$E$6,IF(AND(E88&gt;0,E88=3),(D88-($B$4-C88))*'A - Condition &amp; Criticality'!$E$7,IF(AND(E88&gt;0,E88=4),(D88-($B$4-C88))*'A - Condition &amp; Criticality'!$E$8,IF(AND(E88&gt;0,E88=5),(D88-($B$4-C88))*'A - Condition &amp; Criticality'!$E$9,IF(AND(E88&gt;0,E88=6),(D88-($B$4-C88))*'A - Condition &amp; Criticality'!$E$10,IF(AND(E88&gt;0,E88=7),(D88-($B$4-C88))*'A - Condition &amp; Criticality'!$E$11,0)))))))</f>
        <v>0</v>
      </c>
      <c r="S88" s="135">
        <f>IF(AND(E88&gt;0,E88=8),(D88-($B$4-C88))*'A - Condition &amp; Criticality'!$E$12,IF(AND(E88&gt;0,E88=9),(D88-($B$4-C88))*'A - Condition &amp; Criticality'!$E$13,IF(E88=10,0,0)))</f>
        <v>0</v>
      </c>
      <c r="T88" s="136">
        <f t="shared" si="153"/>
      </c>
      <c r="U88" s="137">
        <f t="shared" si="125"/>
        <v>0</v>
      </c>
      <c r="V88" s="138">
        <f t="shared" si="154"/>
        <v>0</v>
      </c>
      <c r="W88" s="138">
        <f t="shared" si="155"/>
        <v>0</v>
      </c>
      <c r="X88" s="139">
        <f>IF($M$3&gt;=SUM(AD88:$AD$132),0,IF(Y88&gt;=AD88,0,-PMT(AE88/12,(AB88)*12,0,(AD88-Y88))/$H$1))</f>
        <v>0</v>
      </c>
      <c r="Y88" s="138" t="e">
        <f>IF(Y89&gt;AD89,(-FV(AE88,(AB88-AB89),0,(Y89-AD89)))+-FV(AE88/12,(AB88-AB89)*12,SUM($X89:X$132)*$H$1),-FV(AE88/12,(AB88-AB89)*12,SUM(X89:$X$132)*$H$1,AC88))</f>
        <v>#N/A</v>
      </c>
      <c r="Z88" s="138" t="e">
        <f>IF(AND(AD88&gt;0,SUM($AD$8:AD87)=0,Y87&gt;0),Y87,0)</f>
        <v>#N/A</v>
      </c>
      <c r="AA88" s="140" t="b">
        <f>IF(AND(X88&gt;0,SUM($X$8:X87)=0),AB88)</f>
        <v>0</v>
      </c>
      <c r="AB88" s="141">
        <f t="shared" si="156"/>
        <v>0</v>
      </c>
      <c r="AC88" s="141">
        <f>IF(AND($M$3&gt;SUM(AD89:$AD$132),$M$3&lt;SUM(AD88:$AD$132)),$M$3-SUM(AD89:$AD$132),0)</f>
        <v>0</v>
      </c>
      <c r="AD88" s="142">
        <f t="shared" si="157"/>
        <v>0</v>
      </c>
      <c r="AE88" s="143" t="e">
        <f t="shared" si="126"/>
        <v>#N/A</v>
      </c>
      <c r="AF88" s="142">
        <f aca="true" t="shared" si="195" ref="AF88:CQ88">IF(AND(NOT(AF$6=AG$6),$T88=AF$6),$V88,0)</f>
        <v>0</v>
      </c>
      <c r="AG88" s="142">
        <f t="shared" si="195"/>
        <v>0</v>
      </c>
      <c r="AH88" s="142">
        <f t="shared" si="195"/>
        <v>0</v>
      </c>
      <c r="AI88" s="142">
        <f t="shared" si="195"/>
        <v>0</v>
      </c>
      <c r="AJ88" s="142">
        <f t="shared" si="195"/>
        <v>0</v>
      </c>
      <c r="AK88" s="142">
        <f t="shared" si="195"/>
        <v>0</v>
      </c>
      <c r="AL88" s="142">
        <f t="shared" si="195"/>
        <v>0</v>
      </c>
      <c r="AM88" s="142">
        <f t="shared" si="195"/>
        <v>0</v>
      </c>
      <c r="AN88" s="142">
        <f t="shared" si="195"/>
        <v>0</v>
      </c>
      <c r="AO88" s="142">
        <f t="shared" si="195"/>
        <v>0</v>
      </c>
      <c r="AP88" s="142">
        <f t="shared" si="195"/>
        <v>0</v>
      </c>
      <c r="AQ88" s="142">
        <f t="shared" si="195"/>
        <v>0</v>
      </c>
      <c r="AR88" s="142">
        <f t="shared" si="195"/>
        <v>0</v>
      </c>
      <c r="AS88" s="142">
        <f t="shared" si="195"/>
        <v>0</v>
      </c>
      <c r="AT88" s="142">
        <f t="shared" si="195"/>
        <v>0</v>
      </c>
      <c r="AU88" s="142">
        <f t="shared" si="195"/>
        <v>0</v>
      </c>
      <c r="AV88" s="142">
        <f t="shared" si="195"/>
        <v>0</v>
      </c>
      <c r="AW88" s="142">
        <f t="shared" si="195"/>
        <v>0</v>
      </c>
      <c r="AX88" s="142">
        <f t="shared" si="195"/>
        <v>0</v>
      </c>
      <c r="AY88" s="142">
        <f t="shared" si="195"/>
        <v>0</v>
      </c>
      <c r="AZ88" s="142">
        <f t="shared" si="195"/>
        <v>0</v>
      </c>
      <c r="BA88" s="142">
        <f t="shared" si="195"/>
        <v>0</v>
      </c>
      <c r="BB88" s="142">
        <f t="shared" si="195"/>
        <v>0</v>
      </c>
      <c r="BC88" s="142">
        <f t="shared" si="195"/>
        <v>0</v>
      </c>
      <c r="BD88" s="142">
        <f t="shared" si="195"/>
        <v>0</v>
      </c>
      <c r="BE88" s="142">
        <f t="shared" si="195"/>
        <v>0</v>
      </c>
      <c r="BF88" s="142">
        <f t="shared" si="195"/>
        <v>0</v>
      </c>
      <c r="BG88" s="142">
        <f t="shared" si="195"/>
        <v>0</v>
      </c>
      <c r="BH88" s="142">
        <f t="shared" si="195"/>
        <v>0</v>
      </c>
      <c r="BI88" s="142">
        <f t="shared" si="195"/>
        <v>0</v>
      </c>
      <c r="BJ88" s="142">
        <f t="shared" si="195"/>
        <v>0</v>
      </c>
      <c r="BK88" s="142">
        <f t="shared" si="195"/>
        <v>0</v>
      </c>
      <c r="BL88" s="142">
        <f t="shared" si="195"/>
        <v>0</v>
      </c>
      <c r="BM88" s="142">
        <f t="shared" si="195"/>
        <v>0</v>
      </c>
      <c r="BN88" s="142">
        <f t="shared" si="195"/>
        <v>0</v>
      </c>
      <c r="BO88" s="142">
        <f t="shared" si="195"/>
        <v>0</v>
      </c>
      <c r="BP88" s="142">
        <f t="shared" si="195"/>
        <v>0</v>
      </c>
      <c r="BQ88" s="142">
        <f t="shared" si="195"/>
        <v>0</v>
      </c>
      <c r="BR88" s="142">
        <f t="shared" si="195"/>
        <v>0</v>
      </c>
      <c r="BS88" s="142">
        <f t="shared" si="195"/>
        <v>0</v>
      </c>
      <c r="BT88" s="142">
        <f t="shared" si="195"/>
        <v>0</v>
      </c>
      <c r="BU88" s="142">
        <f t="shared" si="195"/>
        <v>0</v>
      </c>
      <c r="BV88" s="142">
        <f t="shared" si="195"/>
        <v>0</v>
      </c>
      <c r="BW88" s="142">
        <f t="shared" si="195"/>
        <v>0</v>
      </c>
      <c r="BX88" s="142">
        <f t="shared" si="195"/>
        <v>0</v>
      </c>
      <c r="BY88" s="142">
        <f t="shared" si="195"/>
        <v>0</v>
      </c>
      <c r="BZ88" s="142">
        <f t="shared" si="195"/>
        <v>0</v>
      </c>
      <c r="CA88" s="142">
        <f t="shared" si="195"/>
        <v>0</v>
      </c>
      <c r="CB88" s="142">
        <f t="shared" si="195"/>
        <v>0</v>
      </c>
      <c r="CC88" s="142">
        <f t="shared" si="195"/>
        <v>0</v>
      </c>
      <c r="CD88" s="142">
        <f t="shared" si="195"/>
        <v>0</v>
      </c>
      <c r="CE88" s="142">
        <f t="shared" si="195"/>
        <v>0</v>
      </c>
      <c r="CF88" s="142">
        <f t="shared" si="195"/>
        <v>0</v>
      </c>
      <c r="CG88" s="142">
        <f t="shared" si="195"/>
        <v>0</v>
      </c>
      <c r="CH88" s="142">
        <f t="shared" si="195"/>
        <v>0</v>
      </c>
      <c r="CI88" s="142">
        <f t="shared" si="195"/>
        <v>0</v>
      </c>
      <c r="CJ88" s="142">
        <f t="shared" si="195"/>
        <v>0</v>
      </c>
      <c r="CK88" s="142">
        <f t="shared" si="195"/>
        <v>0</v>
      </c>
      <c r="CL88" s="142">
        <f t="shared" si="195"/>
        <v>0</v>
      </c>
      <c r="CM88" s="142">
        <f t="shared" si="195"/>
        <v>0</v>
      </c>
      <c r="CN88" s="142">
        <f t="shared" si="195"/>
        <v>0</v>
      </c>
      <c r="CO88" s="142">
        <f t="shared" si="195"/>
        <v>0</v>
      </c>
      <c r="CP88" s="142">
        <f t="shared" si="195"/>
        <v>0</v>
      </c>
      <c r="CQ88" s="142">
        <f t="shared" si="195"/>
        <v>0</v>
      </c>
      <c r="CR88" s="142">
        <f aca="true" t="shared" si="196" ref="CR88:EY88">IF(AND(NOT(CR$6=CS$6),$T88=CR$6),$V88,0)</f>
        <v>0</v>
      </c>
      <c r="CS88" s="142">
        <f t="shared" si="196"/>
        <v>0</v>
      </c>
      <c r="CT88" s="142">
        <f t="shared" si="196"/>
        <v>0</v>
      </c>
      <c r="CU88" s="142">
        <f t="shared" si="196"/>
        <v>0</v>
      </c>
      <c r="CV88" s="142">
        <f t="shared" si="196"/>
        <v>0</v>
      </c>
      <c r="CW88" s="142">
        <f t="shared" si="196"/>
        <v>0</v>
      </c>
      <c r="CX88" s="142">
        <f t="shared" si="196"/>
        <v>0</v>
      </c>
      <c r="CY88" s="142">
        <f t="shared" si="196"/>
        <v>0</v>
      </c>
      <c r="CZ88" s="142">
        <f t="shared" si="196"/>
        <v>0</v>
      </c>
      <c r="DA88" s="142">
        <f t="shared" si="196"/>
        <v>0</v>
      </c>
      <c r="DB88" s="142">
        <f t="shared" si="196"/>
        <v>0</v>
      </c>
      <c r="DC88" s="142">
        <f t="shared" si="196"/>
        <v>0</v>
      </c>
      <c r="DD88" s="142">
        <f t="shared" si="196"/>
        <v>0</v>
      </c>
      <c r="DE88" s="142">
        <f t="shared" si="196"/>
        <v>0</v>
      </c>
      <c r="DF88" s="142">
        <f t="shared" si="196"/>
        <v>0</v>
      </c>
      <c r="DG88" s="142">
        <f t="shared" si="196"/>
        <v>0</v>
      </c>
      <c r="DH88" s="142">
        <f t="shared" si="196"/>
        <v>0</v>
      </c>
      <c r="DI88" s="142">
        <f t="shared" si="196"/>
        <v>0</v>
      </c>
      <c r="DJ88" s="142">
        <f t="shared" si="196"/>
        <v>0</v>
      </c>
      <c r="DK88" s="142">
        <f t="shared" si="196"/>
        <v>0</v>
      </c>
      <c r="DL88" s="142">
        <f t="shared" si="196"/>
        <v>0</v>
      </c>
      <c r="DM88" s="142">
        <f t="shared" si="196"/>
        <v>0</v>
      </c>
      <c r="DN88" s="142">
        <f t="shared" si="196"/>
        <v>0</v>
      </c>
      <c r="DO88" s="142">
        <f t="shared" si="196"/>
        <v>0</v>
      </c>
      <c r="DP88" s="142">
        <f t="shared" si="196"/>
        <v>0</v>
      </c>
      <c r="DQ88" s="142">
        <f t="shared" si="196"/>
        <v>0</v>
      </c>
      <c r="DR88" s="142">
        <f t="shared" si="196"/>
        <v>0</v>
      </c>
      <c r="DS88" s="142">
        <f t="shared" si="196"/>
        <v>0</v>
      </c>
      <c r="DT88" s="142">
        <f t="shared" si="196"/>
        <v>0</v>
      </c>
      <c r="DU88" s="142">
        <f t="shared" si="196"/>
        <v>0</v>
      </c>
      <c r="DV88" s="142">
        <f t="shared" si="196"/>
        <v>0</v>
      </c>
      <c r="DW88" s="142">
        <f t="shared" si="196"/>
        <v>0</v>
      </c>
      <c r="DX88" s="142">
        <f t="shared" si="196"/>
        <v>0</v>
      </c>
      <c r="DY88" s="142">
        <f t="shared" si="196"/>
        <v>0</v>
      </c>
      <c r="DZ88" s="142">
        <f t="shared" si="196"/>
        <v>0</v>
      </c>
      <c r="EA88" s="142">
        <f t="shared" si="196"/>
        <v>0</v>
      </c>
      <c r="EB88" s="142">
        <f t="shared" si="196"/>
        <v>0</v>
      </c>
      <c r="EC88" s="142">
        <f t="shared" si="196"/>
        <v>0</v>
      </c>
      <c r="ED88" s="142">
        <f t="shared" si="196"/>
        <v>0</v>
      </c>
      <c r="EE88" s="142">
        <f t="shared" si="196"/>
        <v>0</v>
      </c>
      <c r="EF88" s="142">
        <f t="shared" si="196"/>
        <v>0</v>
      </c>
      <c r="EG88" s="142">
        <f t="shared" si="196"/>
        <v>0</v>
      </c>
      <c r="EH88" s="142">
        <f t="shared" si="196"/>
        <v>0</v>
      </c>
      <c r="EI88" s="142">
        <f t="shared" si="196"/>
        <v>0</v>
      </c>
      <c r="EJ88" s="142">
        <f t="shared" si="196"/>
        <v>0</v>
      </c>
      <c r="EK88" s="142">
        <f t="shared" si="196"/>
        <v>0</v>
      </c>
      <c r="EL88" s="142">
        <f t="shared" si="196"/>
        <v>0</v>
      </c>
      <c r="EM88" s="142">
        <f t="shared" si="196"/>
        <v>0</v>
      </c>
      <c r="EN88" s="142">
        <f t="shared" si="196"/>
        <v>0</v>
      </c>
      <c r="EO88" s="142">
        <f t="shared" si="196"/>
        <v>0</v>
      </c>
      <c r="EP88" s="142">
        <f t="shared" si="196"/>
        <v>0</v>
      </c>
      <c r="EQ88" s="142">
        <f t="shared" si="196"/>
        <v>0</v>
      </c>
      <c r="ER88" s="142">
        <f t="shared" si="196"/>
        <v>0</v>
      </c>
      <c r="ES88" s="142">
        <f t="shared" si="196"/>
        <v>0</v>
      </c>
      <c r="ET88" s="142">
        <f t="shared" si="196"/>
        <v>0</v>
      </c>
      <c r="EU88" s="142">
        <f t="shared" si="196"/>
        <v>0</v>
      </c>
      <c r="EV88" s="142">
        <f t="shared" si="196"/>
        <v>0</v>
      </c>
      <c r="EW88" s="142">
        <f t="shared" si="196"/>
        <v>0</v>
      </c>
      <c r="EX88" s="142">
        <f t="shared" si="196"/>
        <v>0</v>
      </c>
      <c r="EY88" s="142">
        <f t="shared" si="196"/>
        <v>0</v>
      </c>
      <c r="EZ88" s="144">
        <f t="shared" si="160"/>
        <v>0</v>
      </c>
      <c r="FA88" s="141">
        <f>IF(AND($M$3&gt;SUM(Q89:$Q$132),$G$3&lt;SUM(Q88:$Q$132)),$G$3-SUM(Q89:$Q$132),0)</f>
        <v>0</v>
      </c>
      <c r="FB88" s="120">
        <v>45</v>
      </c>
      <c r="FC88" s="145">
        <f>DH6</f>
        <v>0</v>
      </c>
      <c r="FD88" s="145">
        <f>DH133</f>
        <v>0</v>
      </c>
      <c r="FE88" s="141" t="str">
        <f t="shared" si="161"/>
        <v>x</v>
      </c>
    </row>
    <row r="89" spans="1:161" s="141" customFormat="1" ht="24.75" customHeight="1">
      <c r="A89" s="121"/>
      <c r="B89" s="121"/>
      <c r="C89" s="122"/>
      <c r="D89" s="123"/>
      <c r="E89" s="123"/>
      <c r="F89" s="124"/>
      <c r="G89" s="125">
        <f t="shared" si="164"/>
      </c>
      <c r="H89" s="126"/>
      <c r="I89" s="127">
        <f t="shared" si="170"/>
      </c>
      <c r="J89" s="128"/>
      <c r="K89" s="129"/>
      <c r="L89" s="130">
        <f t="shared" si="167"/>
      </c>
      <c r="M89" s="131"/>
      <c r="N89" s="130">
        <f t="shared" si="151"/>
      </c>
      <c r="O89" s="132"/>
      <c r="P89" s="133"/>
      <c r="Q89" s="134">
        <f t="shared" si="152"/>
      </c>
      <c r="R89" s="135">
        <f>IF(AND(E89=1,C89&gt;0),(D89-($B$4-C89)),IF(AND(E89&gt;0,E89=2),(D89-($B$4-C89))*'A - Condition &amp; Criticality'!$E$6,IF(AND(E89&gt;0,E89=3),(D89-($B$4-C89))*'A - Condition &amp; Criticality'!$E$7,IF(AND(E89&gt;0,E89=4),(D89-($B$4-C89))*'A - Condition &amp; Criticality'!$E$8,IF(AND(E89&gt;0,E89=5),(D89-($B$4-C89))*'A - Condition &amp; Criticality'!$E$9,IF(AND(E89&gt;0,E89=6),(D89-($B$4-C89))*'A - Condition &amp; Criticality'!$E$10,IF(AND(E89&gt;0,E89=7),(D89-($B$4-C89))*'A - Condition &amp; Criticality'!$E$11,0)))))))</f>
        <v>0</v>
      </c>
      <c r="S89" s="135">
        <f>IF(AND(E89&gt;0,E89=8),(D89-($B$4-C89))*'A - Condition &amp; Criticality'!$E$12,IF(AND(E89&gt;0,E89=9),(D89-($B$4-C89))*'A - Condition &amp; Criticality'!$E$13,IF(E89=10,0,0)))</f>
        <v>0</v>
      </c>
      <c r="T89" s="136">
        <f t="shared" si="153"/>
      </c>
      <c r="U89" s="137">
        <f t="shared" si="125"/>
        <v>0</v>
      </c>
      <c r="V89" s="138">
        <f t="shared" si="154"/>
        <v>0</v>
      </c>
      <c r="W89" s="138">
        <f t="shared" si="155"/>
        <v>0</v>
      </c>
      <c r="X89" s="139">
        <f>IF($M$3&gt;=SUM(AD89:$AD$132),0,IF(Y89&gt;=AD89,0,-PMT(AE89/12,(AB89)*12,0,(AD89-Y89))/$H$1))</f>
        <v>0</v>
      </c>
      <c r="Y89" s="138" t="e">
        <f>IF(Y90&gt;AD90,(-FV(AE89,(AB89-AB90),0,(Y90-AD90)))+-FV(AE89/12,(AB89-AB90)*12,SUM($X90:X$132)*$H$1),-FV(AE89/12,(AB89-AB90)*12,SUM(X90:$X$132)*$H$1,AC89))</f>
        <v>#N/A</v>
      </c>
      <c r="Z89" s="138" t="e">
        <f>IF(AND(AD89&gt;0,SUM($AD$8:AD88)=0,Y88&gt;0),Y88,0)</f>
        <v>#N/A</v>
      </c>
      <c r="AA89" s="140" t="b">
        <f>IF(AND(X89&gt;0,SUM($X$8:X88)=0),AB89)</f>
        <v>0</v>
      </c>
      <c r="AB89" s="141">
        <f t="shared" si="156"/>
        <v>0</v>
      </c>
      <c r="AC89" s="141">
        <f>IF(AND($M$3&gt;SUM(AD90:$AD$132),$M$3&lt;SUM(AD89:$AD$132)),$M$3-SUM(AD90:$AD$132),0)</f>
        <v>0</v>
      </c>
      <c r="AD89" s="142">
        <f t="shared" si="157"/>
        <v>0</v>
      </c>
      <c r="AE89" s="143" t="e">
        <f t="shared" si="126"/>
        <v>#N/A</v>
      </c>
      <c r="AF89" s="142">
        <f aca="true" t="shared" si="197" ref="AF89:CQ89">IF(AND(NOT(AF$6=AG$6),$T89=AF$6),$V89,0)</f>
        <v>0</v>
      </c>
      <c r="AG89" s="142">
        <f t="shared" si="197"/>
        <v>0</v>
      </c>
      <c r="AH89" s="142">
        <f t="shared" si="197"/>
        <v>0</v>
      </c>
      <c r="AI89" s="142">
        <f t="shared" si="197"/>
        <v>0</v>
      </c>
      <c r="AJ89" s="142">
        <f t="shared" si="197"/>
        <v>0</v>
      </c>
      <c r="AK89" s="142">
        <f t="shared" si="197"/>
        <v>0</v>
      </c>
      <c r="AL89" s="142">
        <f t="shared" si="197"/>
        <v>0</v>
      </c>
      <c r="AM89" s="142">
        <f t="shared" si="197"/>
        <v>0</v>
      </c>
      <c r="AN89" s="142">
        <f t="shared" si="197"/>
        <v>0</v>
      </c>
      <c r="AO89" s="142">
        <f t="shared" si="197"/>
        <v>0</v>
      </c>
      <c r="AP89" s="142">
        <f t="shared" si="197"/>
        <v>0</v>
      </c>
      <c r="AQ89" s="142">
        <f t="shared" si="197"/>
        <v>0</v>
      </c>
      <c r="AR89" s="142">
        <f t="shared" si="197"/>
        <v>0</v>
      </c>
      <c r="AS89" s="142">
        <f t="shared" si="197"/>
        <v>0</v>
      </c>
      <c r="AT89" s="142">
        <f t="shared" si="197"/>
        <v>0</v>
      </c>
      <c r="AU89" s="142">
        <f t="shared" si="197"/>
        <v>0</v>
      </c>
      <c r="AV89" s="142">
        <f t="shared" si="197"/>
        <v>0</v>
      </c>
      <c r="AW89" s="142">
        <f t="shared" si="197"/>
        <v>0</v>
      </c>
      <c r="AX89" s="142">
        <f t="shared" si="197"/>
        <v>0</v>
      </c>
      <c r="AY89" s="142">
        <f t="shared" si="197"/>
        <v>0</v>
      </c>
      <c r="AZ89" s="142">
        <f t="shared" si="197"/>
        <v>0</v>
      </c>
      <c r="BA89" s="142">
        <f t="shared" si="197"/>
        <v>0</v>
      </c>
      <c r="BB89" s="142">
        <f t="shared" si="197"/>
        <v>0</v>
      </c>
      <c r="BC89" s="142">
        <f t="shared" si="197"/>
        <v>0</v>
      </c>
      <c r="BD89" s="142">
        <f t="shared" si="197"/>
        <v>0</v>
      </c>
      <c r="BE89" s="142">
        <f t="shared" si="197"/>
        <v>0</v>
      </c>
      <c r="BF89" s="142">
        <f t="shared" si="197"/>
        <v>0</v>
      </c>
      <c r="BG89" s="142">
        <f t="shared" si="197"/>
        <v>0</v>
      </c>
      <c r="BH89" s="142">
        <f t="shared" si="197"/>
        <v>0</v>
      </c>
      <c r="BI89" s="142">
        <f t="shared" si="197"/>
        <v>0</v>
      </c>
      <c r="BJ89" s="142">
        <f t="shared" si="197"/>
        <v>0</v>
      </c>
      <c r="BK89" s="142">
        <f t="shared" si="197"/>
        <v>0</v>
      </c>
      <c r="BL89" s="142">
        <f t="shared" si="197"/>
        <v>0</v>
      </c>
      <c r="BM89" s="142">
        <f t="shared" si="197"/>
        <v>0</v>
      </c>
      <c r="BN89" s="142">
        <f t="shared" si="197"/>
        <v>0</v>
      </c>
      <c r="BO89" s="142">
        <f t="shared" si="197"/>
        <v>0</v>
      </c>
      <c r="BP89" s="142">
        <f t="shared" si="197"/>
        <v>0</v>
      </c>
      <c r="BQ89" s="142">
        <f t="shared" si="197"/>
        <v>0</v>
      </c>
      <c r="BR89" s="142">
        <f t="shared" si="197"/>
        <v>0</v>
      </c>
      <c r="BS89" s="142">
        <f t="shared" si="197"/>
        <v>0</v>
      </c>
      <c r="BT89" s="142">
        <f t="shared" si="197"/>
        <v>0</v>
      </c>
      <c r="BU89" s="142">
        <f t="shared" si="197"/>
        <v>0</v>
      </c>
      <c r="BV89" s="142">
        <f t="shared" si="197"/>
        <v>0</v>
      </c>
      <c r="BW89" s="142">
        <f t="shared" si="197"/>
        <v>0</v>
      </c>
      <c r="BX89" s="142">
        <f t="shared" si="197"/>
        <v>0</v>
      </c>
      <c r="BY89" s="142">
        <f t="shared" si="197"/>
        <v>0</v>
      </c>
      <c r="BZ89" s="142">
        <f t="shared" si="197"/>
        <v>0</v>
      </c>
      <c r="CA89" s="142">
        <f t="shared" si="197"/>
        <v>0</v>
      </c>
      <c r="CB89" s="142">
        <f t="shared" si="197"/>
        <v>0</v>
      </c>
      <c r="CC89" s="142">
        <f t="shared" si="197"/>
        <v>0</v>
      </c>
      <c r="CD89" s="142">
        <f t="shared" si="197"/>
        <v>0</v>
      </c>
      <c r="CE89" s="142">
        <f t="shared" si="197"/>
        <v>0</v>
      </c>
      <c r="CF89" s="142">
        <f t="shared" si="197"/>
        <v>0</v>
      </c>
      <c r="CG89" s="142">
        <f t="shared" si="197"/>
        <v>0</v>
      </c>
      <c r="CH89" s="142">
        <f t="shared" si="197"/>
        <v>0</v>
      </c>
      <c r="CI89" s="142">
        <f t="shared" si="197"/>
        <v>0</v>
      </c>
      <c r="CJ89" s="142">
        <f t="shared" si="197"/>
        <v>0</v>
      </c>
      <c r="CK89" s="142">
        <f t="shared" si="197"/>
        <v>0</v>
      </c>
      <c r="CL89" s="142">
        <f t="shared" si="197"/>
        <v>0</v>
      </c>
      <c r="CM89" s="142">
        <f t="shared" si="197"/>
        <v>0</v>
      </c>
      <c r="CN89" s="142">
        <f t="shared" si="197"/>
        <v>0</v>
      </c>
      <c r="CO89" s="142">
        <f t="shared" si="197"/>
        <v>0</v>
      </c>
      <c r="CP89" s="142">
        <f t="shared" si="197"/>
        <v>0</v>
      </c>
      <c r="CQ89" s="142">
        <f t="shared" si="197"/>
        <v>0</v>
      </c>
      <c r="CR89" s="142">
        <f aca="true" t="shared" si="198" ref="CR89:EY89">IF(AND(NOT(CR$6=CS$6),$T89=CR$6),$V89,0)</f>
        <v>0</v>
      </c>
      <c r="CS89" s="142">
        <f t="shared" si="198"/>
        <v>0</v>
      </c>
      <c r="CT89" s="142">
        <f t="shared" si="198"/>
        <v>0</v>
      </c>
      <c r="CU89" s="142">
        <f t="shared" si="198"/>
        <v>0</v>
      </c>
      <c r="CV89" s="142">
        <f t="shared" si="198"/>
        <v>0</v>
      </c>
      <c r="CW89" s="142">
        <f t="shared" si="198"/>
        <v>0</v>
      </c>
      <c r="CX89" s="142">
        <f t="shared" si="198"/>
        <v>0</v>
      </c>
      <c r="CY89" s="142">
        <f t="shared" si="198"/>
        <v>0</v>
      </c>
      <c r="CZ89" s="142">
        <f t="shared" si="198"/>
        <v>0</v>
      </c>
      <c r="DA89" s="142">
        <f t="shared" si="198"/>
        <v>0</v>
      </c>
      <c r="DB89" s="142">
        <f t="shared" si="198"/>
        <v>0</v>
      </c>
      <c r="DC89" s="142">
        <f t="shared" si="198"/>
        <v>0</v>
      </c>
      <c r="DD89" s="142">
        <f t="shared" si="198"/>
        <v>0</v>
      </c>
      <c r="DE89" s="142">
        <f t="shared" si="198"/>
        <v>0</v>
      </c>
      <c r="DF89" s="142">
        <f t="shared" si="198"/>
        <v>0</v>
      </c>
      <c r="DG89" s="142">
        <f t="shared" si="198"/>
        <v>0</v>
      </c>
      <c r="DH89" s="142">
        <f t="shared" si="198"/>
        <v>0</v>
      </c>
      <c r="DI89" s="142">
        <f t="shared" si="198"/>
        <v>0</v>
      </c>
      <c r="DJ89" s="142">
        <f t="shared" si="198"/>
        <v>0</v>
      </c>
      <c r="DK89" s="142">
        <f t="shared" si="198"/>
        <v>0</v>
      </c>
      <c r="DL89" s="142">
        <f t="shared" si="198"/>
        <v>0</v>
      </c>
      <c r="DM89" s="142">
        <f t="shared" si="198"/>
        <v>0</v>
      </c>
      <c r="DN89" s="142">
        <f t="shared" si="198"/>
        <v>0</v>
      </c>
      <c r="DO89" s="142">
        <f t="shared" si="198"/>
        <v>0</v>
      </c>
      <c r="DP89" s="142">
        <f t="shared" si="198"/>
        <v>0</v>
      </c>
      <c r="DQ89" s="142">
        <f t="shared" si="198"/>
        <v>0</v>
      </c>
      <c r="DR89" s="142">
        <f t="shared" si="198"/>
        <v>0</v>
      </c>
      <c r="DS89" s="142">
        <f t="shared" si="198"/>
        <v>0</v>
      </c>
      <c r="DT89" s="142">
        <f t="shared" si="198"/>
        <v>0</v>
      </c>
      <c r="DU89" s="142">
        <f t="shared" si="198"/>
        <v>0</v>
      </c>
      <c r="DV89" s="142">
        <f t="shared" si="198"/>
        <v>0</v>
      </c>
      <c r="DW89" s="142">
        <f t="shared" si="198"/>
        <v>0</v>
      </c>
      <c r="DX89" s="142">
        <f t="shared" si="198"/>
        <v>0</v>
      </c>
      <c r="DY89" s="142">
        <f t="shared" si="198"/>
        <v>0</v>
      </c>
      <c r="DZ89" s="142">
        <f t="shared" si="198"/>
        <v>0</v>
      </c>
      <c r="EA89" s="142">
        <f t="shared" si="198"/>
        <v>0</v>
      </c>
      <c r="EB89" s="142">
        <f t="shared" si="198"/>
        <v>0</v>
      </c>
      <c r="EC89" s="142">
        <f t="shared" si="198"/>
        <v>0</v>
      </c>
      <c r="ED89" s="142">
        <f t="shared" si="198"/>
        <v>0</v>
      </c>
      <c r="EE89" s="142">
        <f t="shared" si="198"/>
        <v>0</v>
      </c>
      <c r="EF89" s="142">
        <f t="shared" si="198"/>
        <v>0</v>
      </c>
      <c r="EG89" s="142">
        <f t="shared" si="198"/>
        <v>0</v>
      </c>
      <c r="EH89" s="142">
        <f t="shared" si="198"/>
        <v>0</v>
      </c>
      <c r="EI89" s="142">
        <f t="shared" si="198"/>
        <v>0</v>
      </c>
      <c r="EJ89" s="142">
        <f t="shared" si="198"/>
        <v>0</v>
      </c>
      <c r="EK89" s="142">
        <f t="shared" si="198"/>
        <v>0</v>
      </c>
      <c r="EL89" s="142">
        <f t="shared" si="198"/>
        <v>0</v>
      </c>
      <c r="EM89" s="142">
        <f t="shared" si="198"/>
        <v>0</v>
      </c>
      <c r="EN89" s="142">
        <f t="shared" si="198"/>
        <v>0</v>
      </c>
      <c r="EO89" s="142">
        <f t="shared" si="198"/>
        <v>0</v>
      </c>
      <c r="EP89" s="142">
        <f t="shared" si="198"/>
        <v>0</v>
      </c>
      <c r="EQ89" s="142">
        <f t="shared" si="198"/>
        <v>0</v>
      </c>
      <c r="ER89" s="142">
        <f t="shared" si="198"/>
        <v>0</v>
      </c>
      <c r="ES89" s="142">
        <f t="shared" si="198"/>
        <v>0</v>
      </c>
      <c r="ET89" s="142">
        <f t="shared" si="198"/>
        <v>0</v>
      </c>
      <c r="EU89" s="142">
        <f t="shared" si="198"/>
        <v>0</v>
      </c>
      <c r="EV89" s="142">
        <f t="shared" si="198"/>
        <v>0</v>
      </c>
      <c r="EW89" s="142">
        <f t="shared" si="198"/>
        <v>0</v>
      </c>
      <c r="EX89" s="142">
        <f t="shared" si="198"/>
        <v>0</v>
      </c>
      <c r="EY89" s="142">
        <f t="shared" si="198"/>
        <v>0</v>
      </c>
      <c r="EZ89" s="144">
        <f t="shared" si="160"/>
        <v>0</v>
      </c>
      <c r="FA89" s="141">
        <f>IF(AND($M$3&gt;SUM(Q90:$Q$132),$G$3&lt;SUM(Q89:$Q$132)),$G$3-SUM(Q90:$Q$132),0)</f>
        <v>0</v>
      </c>
      <c r="FB89" s="120">
        <v>44</v>
      </c>
      <c r="FC89" s="145">
        <f>DI6</f>
        <v>0</v>
      </c>
      <c r="FD89" s="145">
        <f>DI133</f>
        <v>0</v>
      </c>
      <c r="FE89" s="141" t="str">
        <f t="shared" si="161"/>
        <v>x</v>
      </c>
    </row>
    <row r="90" spans="1:161" s="141" customFormat="1" ht="24.75" customHeight="1">
      <c r="A90" s="121"/>
      <c r="B90" s="121"/>
      <c r="C90" s="122"/>
      <c r="D90" s="123"/>
      <c r="E90" s="123"/>
      <c r="F90" s="124"/>
      <c r="G90" s="125">
        <f t="shared" si="164"/>
      </c>
      <c r="H90" s="126"/>
      <c r="I90" s="127">
        <f t="shared" si="170"/>
      </c>
      <c r="J90" s="128"/>
      <c r="K90" s="129"/>
      <c r="L90" s="130">
        <f t="shared" si="167"/>
      </c>
      <c r="M90" s="131"/>
      <c r="N90" s="130">
        <f t="shared" si="151"/>
      </c>
      <c r="O90" s="132"/>
      <c r="P90" s="133"/>
      <c r="Q90" s="134">
        <f t="shared" si="152"/>
      </c>
      <c r="R90" s="135">
        <f>IF(AND(E90=1,C90&gt;0),(D90-($B$4-C90)),IF(AND(E90&gt;0,E90=2),(D90-($B$4-C90))*'A - Condition &amp; Criticality'!$E$6,IF(AND(E90&gt;0,E90=3),(D90-($B$4-C90))*'A - Condition &amp; Criticality'!$E$7,IF(AND(E90&gt;0,E90=4),(D90-($B$4-C90))*'A - Condition &amp; Criticality'!$E$8,IF(AND(E90&gt;0,E90=5),(D90-($B$4-C90))*'A - Condition &amp; Criticality'!$E$9,IF(AND(E90&gt;0,E90=6),(D90-($B$4-C90))*'A - Condition &amp; Criticality'!$E$10,IF(AND(E90&gt;0,E90=7),(D90-($B$4-C90))*'A - Condition &amp; Criticality'!$E$11,0)))))))</f>
        <v>0</v>
      </c>
      <c r="S90" s="135">
        <f>IF(AND(E90&gt;0,E90=8),(D90-($B$4-C90))*'A - Condition &amp; Criticality'!$E$12,IF(AND(E90&gt;0,E90=9),(D90-($B$4-C90))*'A - Condition &amp; Criticality'!$E$13,IF(E90=10,0,0)))</f>
        <v>0</v>
      </c>
      <c r="T90" s="136">
        <f t="shared" si="153"/>
      </c>
      <c r="U90" s="137">
        <f t="shared" si="125"/>
        <v>0</v>
      </c>
      <c r="V90" s="138">
        <f t="shared" si="154"/>
        <v>0</v>
      </c>
      <c r="W90" s="138">
        <f t="shared" si="155"/>
        <v>0</v>
      </c>
      <c r="X90" s="139">
        <f>IF($M$3&gt;=SUM(AD90:$AD$132),0,IF(Y90&gt;=AD90,0,-PMT(AE90/12,(AB90)*12,0,(AD90-Y90))/$H$1))</f>
        <v>0</v>
      </c>
      <c r="Y90" s="138" t="e">
        <f>IF(Y91&gt;AD91,(-FV(AE90,(AB90-AB91),0,(Y91-AD91)))+-FV(AE90/12,(AB90-AB91)*12,SUM($X91:X$132)*$H$1),-FV(AE90/12,(AB90-AB91)*12,SUM(X91:$X$132)*$H$1,AC90))</f>
        <v>#N/A</v>
      </c>
      <c r="Z90" s="138" t="e">
        <f>IF(AND(AD90&gt;0,SUM($AD$8:AD89)=0,Y89&gt;0),Y89,0)</f>
        <v>#N/A</v>
      </c>
      <c r="AA90" s="140" t="b">
        <f>IF(AND(X90&gt;0,SUM($X$8:X89)=0),AB90)</f>
        <v>0</v>
      </c>
      <c r="AB90" s="141">
        <f t="shared" si="156"/>
        <v>0</v>
      </c>
      <c r="AC90" s="141">
        <f>IF(AND($M$3&gt;SUM(AD91:$AD$132),$M$3&lt;SUM(AD90:$AD$132)),$M$3-SUM(AD91:$AD$132),0)</f>
        <v>0</v>
      </c>
      <c r="AD90" s="142">
        <f t="shared" si="157"/>
        <v>0</v>
      </c>
      <c r="AE90" s="143" t="e">
        <f t="shared" si="126"/>
        <v>#N/A</v>
      </c>
      <c r="AF90" s="142">
        <f aca="true" t="shared" si="199" ref="AF90:CQ90">IF(AND(NOT(AF$6=AG$6),$T90=AF$6),$V90,0)</f>
        <v>0</v>
      </c>
      <c r="AG90" s="142">
        <f t="shared" si="199"/>
        <v>0</v>
      </c>
      <c r="AH90" s="142">
        <f t="shared" si="199"/>
        <v>0</v>
      </c>
      <c r="AI90" s="142">
        <f t="shared" si="199"/>
        <v>0</v>
      </c>
      <c r="AJ90" s="142">
        <f t="shared" si="199"/>
        <v>0</v>
      </c>
      <c r="AK90" s="142">
        <f t="shared" si="199"/>
        <v>0</v>
      </c>
      <c r="AL90" s="142">
        <f t="shared" si="199"/>
        <v>0</v>
      </c>
      <c r="AM90" s="142">
        <f t="shared" si="199"/>
        <v>0</v>
      </c>
      <c r="AN90" s="142">
        <f t="shared" si="199"/>
        <v>0</v>
      </c>
      <c r="AO90" s="142">
        <f t="shared" si="199"/>
        <v>0</v>
      </c>
      <c r="AP90" s="142">
        <f t="shared" si="199"/>
        <v>0</v>
      </c>
      <c r="AQ90" s="142">
        <f t="shared" si="199"/>
        <v>0</v>
      </c>
      <c r="AR90" s="142">
        <f t="shared" si="199"/>
        <v>0</v>
      </c>
      <c r="AS90" s="142">
        <f t="shared" si="199"/>
        <v>0</v>
      </c>
      <c r="AT90" s="142">
        <f t="shared" si="199"/>
        <v>0</v>
      </c>
      <c r="AU90" s="142">
        <f t="shared" si="199"/>
        <v>0</v>
      </c>
      <c r="AV90" s="142">
        <f t="shared" si="199"/>
        <v>0</v>
      </c>
      <c r="AW90" s="142">
        <f t="shared" si="199"/>
        <v>0</v>
      </c>
      <c r="AX90" s="142">
        <f t="shared" si="199"/>
        <v>0</v>
      </c>
      <c r="AY90" s="142">
        <f t="shared" si="199"/>
        <v>0</v>
      </c>
      <c r="AZ90" s="142">
        <f t="shared" si="199"/>
        <v>0</v>
      </c>
      <c r="BA90" s="142">
        <f t="shared" si="199"/>
        <v>0</v>
      </c>
      <c r="BB90" s="142">
        <f t="shared" si="199"/>
        <v>0</v>
      </c>
      <c r="BC90" s="142">
        <f t="shared" si="199"/>
        <v>0</v>
      </c>
      <c r="BD90" s="142">
        <f t="shared" si="199"/>
        <v>0</v>
      </c>
      <c r="BE90" s="142">
        <f t="shared" si="199"/>
        <v>0</v>
      </c>
      <c r="BF90" s="142">
        <f t="shared" si="199"/>
        <v>0</v>
      </c>
      <c r="BG90" s="142">
        <f t="shared" si="199"/>
        <v>0</v>
      </c>
      <c r="BH90" s="142">
        <f t="shared" si="199"/>
        <v>0</v>
      </c>
      <c r="BI90" s="142">
        <f t="shared" si="199"/>
        <v>0</v>
      </c>
      <c r="BJ90" s="142">
        <f t="shared" si="199"/>
        <v>0</v>
      </c>
      <c r="BK90" s="142">
        <f t="shared" si="199"/>
        <v>0</v>
      </c>
      <c r="BL90" s="142">
        <f t="shared" si="199"/>
        <v>0</v>
      </c>
      <c r="BM90" s="142">
        <f t="shared" si="199"/>
        <v>0</v>
      </c>
      <c r="BN90" s="142">
        <f t="shared" si="199"/>
        <v>0</v>
      </c>
      <c r="BO90" s="142">
        <f t="shared" si="199"/>
        <v>0</v>
      </c>
      <c r="BP90" s="142">
        <f t="shared" si="199"/>
        <v>0</v>
      </c>
      <c r="BQ90" s="142">
        <f t="shared" si="199"/>
        <v>0</v>
      </c>
      <c r="BR90" s="142">
        <f t="shared" si="199"/>
        <v>0</v>
      </c>
      <c r="BS90" s="142">
        <f t="shared" si="199"/>
        <v>0</v>
      </c>
      <c r="BT90" s="142">
        <f t="shared" si="199"/>
        <v>0</v>
      </c>
      <c r="BU90" s="142">
        <f t="shared" si="199"/>
        <v>0</v>
      </c>
      <c r="BV90" s="142">
        <f t="shared" si="199"/>
        <v>0</v>
      </c>
      <c r="BW90" s="142">
        <f t="shared" si="199"/>
        <v>0</v>
      </c>
      <c r="BX90" s="142">
        <f t="shared" si="199"/>
        <v>0</v>
      </c>
      <c r="BY90" s="142">
        <f t="shared" si="199"/>
        <v>0</v>
      </c>
      <c r="BZ90" s="142">
        <f t="shared" si="199"/>
        <v>0</v>
      </c>
      <c r="CA90" s="142">
        <f t="shared" si="199"/>
        <v>0</v>
      </c>
      <c r="CB90" s="142">
        <f t="shared" si="199"/>
        <v>0</v>
      </c>
      <c r="CC90" s="142">
        <f t="shared" si="199"/>
        <v>0</v>
      </c>
      <c r="CD90" s="142">
        <f t="shared" si="199"/>
        <v>0</v>
      </c>
      <c r="CE90" s="142">
        <f t="shared" si="199"/>
        <v>0</v>
      </c>
      <c r="CF90" s="142">
        <f t="shared" si="199"/>
        <v>0</v>
      </c>
      <c r="CG90" s="142">
        <f t="shared" si="199"/>
        <v>0</v>
      </c>
      <c r="CH90" s="142">
        <f t="shared" si="199"/>
        <v>0</v>
      </c>
      <c r="CI90" s="142">
        <f t="shared" si="199"/>
        <v>0</v>
      </c>
      <c r="CJ90" s="142">
        <f t="shared" si="199"/>
        <v>0</v>
      </c>
      <c r="CK90" s="142">
        <f t="shared" si="199"/>
        <v>0</v>
      </c>
      <c r="CL90" s="142">
        <f t="shared" si="199"/>
        <v>0</v>
      </c>
      <c r="CM90" s="142">
        <f t="shared" si="199"/>
        <v>0</v>
      </c>
      <c r="CN90" s="142">
        <f t="shared" si="199"/>
        <v>0</v>
      </c>
      <c r="CO90" s="142">
        <f t="shared" si="199"/>
        <v>0</v>
      </c>
      <c r="CP90" s="142">
        <f t="shared" si="199"/>
        <v>0</v>
      </c>
      <c r="CQ90" s="142">
        <f t="shared" si="199"/>
        <v>0</v>
      </c>
      <c r="CR90" s="142">
        <f aca="true" t="shared" si="200" ref="CR90:EY90">IF(AND(NOT(CR$6=CS$6),$T90=CR$6),$V90,0)</f>
        <v>0</v>
      </c>
      <c r="CS90" s="142">
        <f t="shared" si="200"/>
        <v>0</v>
      </c>
      <c r="CT90" s="142">
        <f t="shared" si="200"/>
        <v>0</v>
      </c>
      <c r="CU90" s="142">
        <f t="shared" si="200"/>
        <v>0</v>
      </c>
      <c r="CV90" s="142">
        <f t="shared" si="200"/>
        <v>0</v>
      </c>
      <c r="CW90" s="142">
        <f t="shared" si="200"/>
        <v>0</v>
      </c>
      <c r="CX90" s="142">
        <f t="shared" si="200"/>
        <v>0</v>
      </c>
      <c r="CY90" s="142">
        <f t="shared" si="200"/>
        <v>0</v>
      </c>
      <c r="CZ90" s="142">
        <f t="shared" si="200"/>
        <v>0</v>
      </c>
      <c r="DA90" s="142">
        <f t="shared" si="200"/>
        <v>0</v>
      </c>
      <c r="DB90" s="142">
        <f t="shared" si="200"/>
        <v>0</v>
      </c>
      <c r="DC90" s="142">
        <f t="shared" si="200"/>
        <v>0</v>
      </c>
      <c r="DD90" s="142">
        <f t="shared" si="200"/>
        <v>0</v>
      </c>
      <c r="DE90" s="142">
        <f t="shared" si="200"/>
        <v>0</v>
      </c>
      <c r="DF90" s="142">
        <f t="shared" si="200"/>
        <v>0</v>
      </c>
      <c r="DG90" s="142">
        <f t="shared" si="200"/>
        <v>0</v>
      </c>
      <c r="DH90" s="142">
        <f t="shared" si="200"/>
        <v>0</v>
      </c>
      <c r="DI90" s="142">
        <f t="shared" si="200"/>
        <v>0</v>
      </c>
      <c r="DJ90" s="142">
        <f t="shared" si="200"/>
        <v>0</v>
      </c>
      <c r="DK90" s="142">
        <f t="shared" si="200"/>
        <v>0</v>
      </c>
      <c r="DL90" s="142">
        <f t="shared" si="200"/>
        <v>0</v>
      </c>
      <c r="DM90" s="142">
        <f t="shared" si="200"/>
        <v>0</v>
      </c>
      <c r="DN90" s="142">
        <f t="shared" si="200"/>
        <v>0</v>
      </c>
      <c r="DO90" s="142">
        <f t="shared" si="200"/>
        <v>0</v>
      </c>
      <c r="DP90" s="142">
        <f t="shared" si="200"/>
        <v>0</v>
      </c>
      <c r="DQ90" s="142">
        <f t="shared" si="200"/>
        <v>0</v>
      </c>
      <c r="DR90" s="142">
        <f t="shared" si="200"/>
        <v>0</v>
      </c>
      <c r="DS90" s="142">
        <f t="shared" si="200"/>
        <v>0</v>
      </c>
      <c r="DT90" s="142">
        <f t="shared" si="200"/>
        <v>0</v>
      </c>
      <c r="DU90" s="142">
        <f t="shared" si="200"/>
        <v>0</v>
      </c>
      <c r="DV90" s="142">
        <f t="shared" si="200"/>
        <v>0</v>
      </c>
      <c r="DW90" s="142">
        <f t="shared" si="200"/>
        <v>0</v>
      </c>
      <c r="DX90" s="142">
        <f t="shared" si="200"/>
        <v>0</v>
      </c>
      <c r="DY90" s="142">
        <f t="shared" si="200"/>
        <v>0</v>
      </c>
      <c r="DZ90" s="142">
        <f t="shared" si="200"/>
        <v>0</v>
      </c>
      <c r="EA90" s="142">
        <f t="shared" si="200"/>
        <v>0</v>
      </c>
      <c r="EB90" s="142">
        <f t="shared" si="200"/>
        <v>0</v>
      </c>
      <c r="EC90" s="142">
        <f t="shared" si="200"/>
        <v>0</v>
      </c>
      <c r="ED90" s="142">
        <f t="shared" si="200"/>
        <v>0</v>
      </c>
      <c r="EE90" s="142">
        <f t="shared" si="200"/>
        <v>0</v>
      </c>
      <c r="EF90" s="142">
        <f t="shared" si="200"/>
        <v>0</v>
      </c>
      <c r="EG90" s="142">
        <f t="shared" si="200"/>
        <v>0</v>
      </c>
      <c r="EH90" s="142">
        <f t="shared" si="200"/>
        <v>0</v>
      </c>
      <c r="EI90" s="142">
        <f t="shared" si="200"/>
        <v>0</v>
      </c>
      <c r="EJ90" s="142">
        <f t="shared" si="200"/>
        <v>0</v>
      </c>
      <c r="EK90" s="142">
        <f t="shared" si="200"/>
        <v>0</v>
      </c>
      <c r="EL90" s="142">
        <f t="shared" si="200"/>
        <v>0</v>
      </c>
      <c r="EM90" s="142">
        <f t="shared" si="200"/>
        <v>0</v>
      </c>
      <c r="EN90" s="142">
        <f t="shared" si="200"/>
        <v>0</v>
      </c>
      <c r="EO90" s="142">
        <f t="shared" si="200"/>
        <v>0</v>
      </c>
      <c r="EP90" s="142">
        <f t="shared" si="200"/>
        <v>0</v>
      </c>
      <c r="EQ90" s="142">
        <f t="shared" si="200"/>
        <v>0</v>
      </c>
      <c r="ER90" s="142">
        <f t="shared" si="200"/>
        <v>0</v>
      </c>
      <c r="ES90" s="142">
        <f t="shared" si="200"/>
        <v>0</v>
      </c>
      <c r="ET90" s="142">
        <f t="shared" si="200"/>
        <v>0</v>
      </c>
      <c r="EU90" s="142">
        <f t="shared" si="200"/>
        <v>0</v>
      </c>
      <c r="EV90" s="142">
        <f t="shared" si="200"/>
        <v>0</v>
      </c>
      <c r="EW90" s="142">
        <f t="shared" si="200"/>
        <v>0</v>
      </c>
      <c r="EX90" s="142">
        <f t="shared" si="200"/>
        <v>0</v>
      </c>
      <c r="EY90" s="142">
        <f t="shared" si="200"/>
        <v>0</v>
      </c>
      <c r="EZ90" s="144">
        <f t="shared" si="160"/>
        <v>0</v>
      </c>
      <c r="FA90" s="141">
        <f>IF(AND($M$3&gt;SUM(Q91:$Q$132),$G$3&lt;SUM(Q90:$Q$132)),$G$3-SUM(Q91:$Q$132),0)</f>
        <v>0</v>
      </c>
      <c r="FB90" s="120">
        <v>43</v>
      </c>
      <c r="FC90" s="145">
        <f>DJ6</f>
        <v>0</v>
      </c>
      <c r="FD90" s="145">
        <f>DJ133</f>
        <v>0</v>
      </c>
      <c r="FE90" s="141" t="str">
        <f t="shared" si="161"/>
        <v>x</v>
      </c>
    </row>
    <row r="91" spans="1:161" s="141" customFormat="1" ht="24.75" customHeight="1">
      <c r="A91" s="121"/>
      <c r="B91" s="121"/>
      <c r="C91" s="122"/>
      <c r="D91" s="123"/>
      <c r="E91" s="123"/>
      <c r="F91" s="124"/>
      <c r="G91" s="125">
        <f t="shared" si="164"/>
      </c>
      <c r="H91" s="126"/>
      <c r="I91" s="127">
        <f t="shared" si="170"/>
      </c>
      <c r="J91" s="128"/>
      <c r="K91" s="129"/>
      <c r="L91" s="130">
        <f t="shared" si="167"/>
      </c>
      <c r="M91" s="131"/>
      <c r="N91" s="130">
        <f t="shared" si="151"/>
      </c>
      <c r="O91" s="132"/>
      <c r="P91" s="133"/>
      <c r="Q91" s="134">
        <f t="shared" si="152"/>
      </c>
      <c r="R91" s="135">
        <f>IF(AND(E91=1,C91&gt;0),(D91-($B$4-C91)),IF(AND(E91&gt;0,E91=2),(D91-($B$4-C91))*'A - Condition &amp; Criticality'!$E$6,IF(AND(E91&gt;0,E91=3),(D91-($B$4-C91))*'A - Condition &amp; Criticality'!$E$7,IF(AND(E91&gt;0,E91=4),(D91-($B$4-C91))*'A - Condition &amp; Criticality'!$E$8,IF(AND(E91&gt;0,E91=5),(D91-($B$4-C91))*'A - Condition &amp; Criticality'!$E$9,IF(AND(E91&gt;0,E91=6),(D91-($B$4-C91))*'A - Condition &amp; Criticality'!$E$10,IF(AND(E91&gt;0,E91=7),(D91-($B$4-C91))*'A - Condition &amp; Criticality'!$E$11,0)))))))</f>
        <v>0</v>
      </c>
      <c r="S91" s="135">
        <f>IF(AND(E91&gt;0,E91=8),(D91-($B$4-C91))*'A - Condition &amp; Criticality'!$E$12,IF(AND(E91&gt;0,E91=9),(D91-($B$4-C91))*'A - Condition &amp; Criticality'!$E$13,IF(E91=10,0,0)))</f>
        <v>0</v>
      </c>
      <c r="T91" s="136">
        <f t="shared" si="153"/>
      </c>
      <c r="U91" s="137">
        <f t="shared" si="125"/>
        <v>0</v>
      </c>
      <c r="V91" s="138">
        <f t="shared" si="154"/>
        <v>0</v>
      </c>
      <c r="W91" s="138">
        <f t="shared" si="155"/>
        <v>0</v>
      </c>
      <c r="X91" s="139">
        <f>IF($M$3&gt;=SUM(AD91:$AD$132),0,IF(Y91&gt;=AD91,0,-PMT(AE91/12,(AB91)*12,0,(AD91-Y91))/$H$1))</f>
        <v>0</v>
      </c>
      <c r="Y91" s="138" t="e">
        <f>IF(Y92&gt;AD92,(-FV(AE91,(AB91-AB92),0,(Y92-AD92)))+-FV(AE91/12,(AB91-AB92)*12,SUM($X92:X$132)*$H$1),-FV(AE91/12,(AB91-AB92)*12,SUM(X92:$X$132)*$H$1,AC91))</f>
        <v>#N/A</v>
      </c>
      <c r="Z91" s="138" t="e">
        <f>IF(AND(AD91&gt;0,SUM($AD$8:AD90)=0,Y90&gt;0),Y90,0)</f>
        <v>#N/A</v>
      </c>
      <c r="AA91" s="140" t="b">
        <f>IF(AND(X91&gt;0,SUM($X$8:X90)=0),AB91)</f>
        <v>0</v>
      </c>
      <c r="AB91" s="141">
        <f t="shared" si="156"/>
        <v>0</v>
      </c>
      <c r="AC91" s="141">
        <f>IF(AND($M$3&gt;SUM(AD92:$AD$132),$M$3&lt;SUM(AD91:$AD$132)),$M$3-SUM(AD92:$AD$132),0)</f>
        <v>0</v>
      </c>
      <c r="AD91" s="142">
        <f t="shared" si="157"/>
        <v>0</v>
      </c>
      <c r="AE91" s="143" t="e">
        <f t="shared" si="126"/>
        <v>#N/A</v>
      </c>
      <c r="AF91" s="142">
        <f aca="true" t="shared" si="201" ref="AF91:CQ91">IF(AND(NOT(AF$6=AG$6),$T91=AF$6),$V91,0)</f>
        <v>0</v>
      </c>
      <c r="AG91" s="142">
        <f t="shared" si="201"/>
        <v>0</v>
      </c>
      <c r="AH91" s="142">
        <f t="shared" si="201"/>
        <v>0</v>
      </c>
      <c r="AI91" s="142">
        <f t="shared" si="201"/>
        <v>0</v>
      </c>
      <c r="AJ91" s="142">
        <f t="shared" si="201"/>
        <v>0</v>
      </c>
      <c r="AK91" s="142">
        <f t="shared" si="201"/>
        <v>0</v>
      </c>
      <c r="AL91" s="142">
        <f t="shared" si="201"/>
        <v>0</v>
      </c>
      <c r="AM91" s="142">
        <f t="shared" si="201"/>
        <v>0</v>
      </c>
      <c r="AN91" s="142">
        <f t="shared" si="201"/>
        <v>0</v>
      </c>
      <c r="AO91" s="142">
        <f t="shared" si="201"/>
        <v>0</v>
      </c>
      <c r="AP91" s="142">
        <f t="shared" si="201"/>
        <v>0</v>
      </c>
      <c r="AQ91" s="142">
        <f t="shared" si="201"/>
        <v>0</v>
      </c>
      <c r="AR91" s="142">
        <f t="shared" si="201"/>
        <v>0</v>
      </c>
      <c r="AS91" s="142">
        <f t="shared" si="201"/>
        <v>0</v>
      </c>
      <c r="AT91" s="142">
        <f t="shared" si="201"/>
        <v>0</v>
      </c>
      <c r="AU91" s="142">
        <f t="shared" si="201"/>
        <v>0</v>
      </c>
      <c r="AV91" s="142">
        <f t="shared" si="201"/>
        <v>0</v>
      </c>
      <c r="AW91" s="142">
        <f t="shared" si="201"/>
        <v>0</v>
      </c>
      <c r="AX91" s="142">
        <f t="shared" si="201"/>
        <v>0</v>
      </c>
      <c r="AY91" s="142">
        <f t="shared" si="201"/>
        <v>0</v>
      </c>
      <c r="AZ91" s="142">
        <f t="shared" si="201"/>
        <v>0</v>
      </c>
      <c r="BA91" s="142">
        <f t="shared" si="201"/>
        <v>0</v>
      </c>
      <c r="BB91" s="142">
        <f t="shared" si="201"/>
        <v>0</v>
      </c>
      <c r="BC91" s="142">
        <f t="shared" si="201"/>
        <v>0</v>
      </c>
      <c r="BD91" s="142">
        <f t="shared" si="201"/>
        <v>0</v>
      </c>
      <c r="BE91" s="142">
        <f t="shared" si="201"/>
        <v>0</v>
      </c>
      <c r="BF91" s="142">
        <f t="shared" si="201"/>
        <v>0</v>
      </c>
      <c r="BG91" s="142">
        <f t="shared" si="201"/>
        <v>0</v>
      </c>
      <c r="BH91" s="142">
        <f t="shared" si="201"/>
        <v>0</v>
      </c>
      <c r="BI91" s="142">
        <f t="shared" si="201"/>
        <v>0</v>
      </c>
      <c r="BJ91" s="142">
        <f t="shared" si="201"/>
        <v>0</v>
      </c>
      <c r="BK91" s="142">
        <f t="shared" si="201"/>
        <v>0</v>
      </c>
      <c r="BL91" s="142">
        <f t="shared" si="201"/>
        <v>0</v>
      </c>
      <c r="BM91" s="142">
        <f t="shared" si="201"/>
        <v>0</v>
      </c>
      <c r="BN91" s="142">
        <f t="shared" si="201"/>
        <v>0</v>
      </c>
      <c r="BO91" s="142">
        <f t="shared" si="201"/>
        <v>0</v>
      </c>
      <c r="BP91" s="142">
        <f t="shared" si="201"/>
        <v>0</v>
      </c>
      <c r="BQ91" s="142">
        <f t="shared" si="201"/>
        <v>0</v>
      </c>
      <c r="BR91" s="142">
        <f t="shared" si="201"/>
        <v>0</v>
      </c>
      <c r="BS91" s="142">
        <f t="shared" si="201"/>
        <v>0</v>
      </c>
      <c r="BT91" s="142">
        <f t="shared" si="201"/>
        <v>0</v>
      </c>
      <c r="BU91" s="142">
        <f t="shared" si="201"/>
        <v>0</v>
      </c>
      <c r="BV91" s="142">
        <f t="shared" si="201"/>
        <v>0</v>
      </c>
      <c r="BW91" s="142">
        <f t="shared" si="201"/>
        <v>0</v>
      </c>
      <c r="BX91" s="142">
        <f t="shared" si="201"/>
        <v>0</v>
      </c>
      <c r="BY91" s="142">
        <f t="shared" si="201"/>
        <v>0</v>
      </c>
      <c r="BZ91" s="142">
        <f t="shared" si="201"/>
        <v>0</v>
      </c>
      <c r="CA91" s="142">
        <f t="shared" si="201"/>
        <v>0</v>
      </c>
      <c r="CB91" s="142">
        <f t="shared" si="201"/>
        <v>0</v>
      </c>
      <c r="CC91" s="142">
        <f t="shared" si="201"/>
        <v>0</v>
      </c>
      <c r="CD91" s="142">
        <f t="shared" si="201"/>
        <v>0</v>
      </c>
      <c r="CE91" s="142">
        <f t="shared" si="201"/>
        <v>0</v>
      </c>
      <c r="CF91" s="142">
        <f t="shared" si="201"/>
        <v>0</v>
      </c>
      <c r="CG91" s="142">
        <f t="shared" si="201"/>
        <v>0</v>
      </c>
      <c r="CH91" s="142">
        <f t="shared" si="201"/>
        <v>0</v>
      </c>
      <c r="CI91" s="142">
        <f t="shared" si="201"/>
        <v>0</v>
      </c>
      <c r="CJ91" s="142">
        <f t="shared" si="201"/>
        <v>0</v>
      </c>
      <c r="CK91" s="142">
        <f t="shared" si="201"/>
        <v>0</v>
      </c>
      <c r="CL91" s="142">
        <f t="shared" si="201"/>
        <v>0</v>
      </c>
      <c r="CM91" s="142">
        <f t="shared" si="201"/>
        <v>0</v>
      </c>
      <c r="CN91" s="142">
        <f t="shared" si="201"/>
        <v>0</v>
      </c>
      <c r="CO91" s="142">
        <f t="shared" si="201"/>
        <v>0</v>
      </c>
      <c r="CP91" s="142">
        <f t="shared" si="201"/>
        <v>0</v>
      </c>
      <c r="CQ91" s="142">
        <f t="shared" si="201"/>
        <v>0</v>
      </c>
      <c r="CR91" s="142">
        <f aca="true" t="shared" si="202" ref="CR91:EY91">IF(AND(NOT(CR$6=CS$6),$T91=CR$6),$V91,0)</f>
        <v>0</v>
      </c>
      <c r="CS91" s="142">
        <f t="shared" si="202"/>
        <v>0</v>
      </c>
      <c r="CT91" s="142">
        <f t="shared" si="202"/>
        <v>0</v>
      </c>
      <c r="CU91" s="142">
        <f t="shared" si="202"/>
        <v>0</v>
      </c>
      <c r="CV91" s="142">
        <f t="shared" si="202"/>
        <v>0</v>
      </c>
      <c r="CW91" s="142">
        <f t="shared" si="202"/>
        <v>0</v>
      </c>
      <c r="CX91" s="142">
        <f t="shared" si="202"/>
        <v>0</v>
      </c>
      <c r="CY91" s="142">
        <f t="shared" si="202"/>
        <v>0</v>
      </c>
      <c r="CZ91" s="142">
        <f t="shared" si="202"/>
        <v>0</v>
      </c>
      <c r="DA91" s="142">
        <f t="shared" si="202"/>
        <v>0</v>
      </c>
      <c r="DB91" s="142">
        <f t="shared" si="202"/>
        <v>0</v>
      </c>
      <c r="DC91" s="142">
        <f t="shared" si="202"/>
        <v>0</v>
      </c>
      <c r="DD91" s="142">
        <f t="shared" si="202"/>
        <v>0</v>
      </c>
      <c r="DE91" s="142">
        <f t="shared" si="202"/>
        <v>0</v>
      </c>
      <c r="DF91" s="142">
        <f t="shared" si="202"/>
        <v>0</v>
      </c>
      <c r="DG91" s="142">
        <f t="shared" si="202"/>
        <v>0</v>
      </c>
      <c r="DH91" s="142">
        <f t="shared" si="202"/>
        <v>0</v>
      </c>
      <c r="DI91" s="142">
        <f t="shared" si="202"/>
        <v>0</v>
      </c>
      <c r="DJ91" s="142">
        <f t="shared" si="202"/>
        <v>0</v>
      </c>
      <c r="DK91" s="142">
        <f t="shared" si="202"/>
        <v>0</v>
      </c>
      <c r="DL91" s="142">
        <f t="shared" si="202"/>
        <v>0</v>
      </c>
      <c r="DM91" s="142">
        <f t="shared" si="202"/>
        <v>0</v>
      </c>
      <c r="DN91" s="142">
        <f t="shared" si="202"/>
        <v>0</v>
      </c>
      <c r="DO91" s="142">
        <f t="shared" si="202"/>
        <v>0</v>
      </c>
      <c r="DP91" s="142">
        <f t="shared" si="202"/>
        <v>0</v>
      </c>
      <c r="DQ91" s="142">
        <f t="shared" si="202"/>
        <v>0</v>
      </c>
      <c r="DR91" s="142">
        <f t="shared" si="202"/>
        <v>0</v>
      </c>
      <c r="DS91" s="142">
        <f t="shared" si="202"/>
        <v>0</v>
      </c>
      <c r="DT91" s="142">
        <f t="shared" si="202"/>
        <v>0</v>
      </c>
      <c r="DU91" s="142">
        <f t="shared" si="202"/>
        <v>0</v>
      </c>
      <c r="DV91" s="142">
        <f t="shared" si="202"/>
        <v>0</v>
      </c>
      <c r="DW91" s="142">
        <f t="shared" si="202"/>
        <v>0</v>
      </c>
      <c r="DX91" s="142">
        <f t="shared" si="202"/>
        <v>0</v>
      </c>
      <c r="DY91" s="142">
        <f t="shared" si="202"/>
        <v>0</v>
      </c>
      <c r="DZ91" s="142">
        <f t="shared" si="202"/>
        <v>0</v>
      </c>
      <c r="EA91" s="142">
        <f t="shared" si="202"/>
        <v>0</v>
      </c>
      <c r="EB91" s="142">
        <f t="shared" si="202"/>
        <v>0</v>
      </c>
      <c r="EC91" s="142">
        <f t="shared" si="202"/>
        <v>0</v>
      </c>
      <c r="ED91" s="142">
        <f t="shared" si="202"/>
        <v>0</v>
      </c>
      <c r="EE91" s="142">
        <f t="shared" si="202"/>
        <v>0</v>
      </c>
      <c r="EF91" s="142">
        <f t="shared" si="202"/>
        <v>0</v>
      </c>
      <c r="EG91" s="142">
        <f t="shared" si="202"/>
        <v>0</v>
      </c>
      <c r="EH91" s="142">
        <f t="shared" si="202"/>
        <v>0</v>
      </c>
      <c r="EI91" s="142">
        <f t="shared" si="202"/>
        <v>0</v>
      </c>
      <c r="EJ91" s="142">
        <f t="shared" si="202"/>
        <v>0</v>
      </c>
      <c r="EK91" s="142">
        <f t="shared" si="202"/>
        <v>0</v>
      </c>
      <c r="EL91" s="142">
        <f t="shared" si="202"/>
        <v>0</v>
      </c>
      <c r="EM91" s="142">
        <f t="shared" si="202"/>
        <v>0</v>
      </c>
      <c r="EN91" s="142">
        <f t="shared" si="202"/>
        <v>0</v>
      </c>
      <c r="EO91" s="142">
        <f t="shared" si="202"/>
        <v>0</v>
      </c>
      <c r="EP91" s="142">
        <f t="shared" si="202"/>
        <v>0</v>
      </c>
      <c r="EQ91" s="142">
        <f t="shared" si="202"/>
        <v>0</v>
      </c>
      <c r="ER91" s="142">
        <f t="shared" si="202"/>
        <v>0</v>
      </c>
      <c r="ES91" s="142">
        <f t="shared" si="202"/>
        <v>0</v>
      </c>
      <c r="ET91" s="142">
        <f t="shared" si="202"/>
        <v>0</v>
      </c>
      <c r="EU91" s="142">
        <f t="shared" si="202"/>
        <v>0</v>
      </c>
      <c r="EV91" s="142">
        <f t="shared" si="202"/>
        <v>0</v>
      </c>
      <c r="EW91" s="142">
        <f t="shared" si="202"/>
        <v>0</v>
      </c>
      <c r="EX91" s="142">
        <f t="shared" si="202"/>
        <v>0</v>
      </c>
      <c r="EY91" s="142">
        <f t="shared" si="202"/>
        <v>0</v>
      </c>
      <c r="EZ91" s="144">
        <f t="shared" si="160"/>
        <v>0</v>
      </c>
      <c r="FA91" s="141">
        <f>IF(AND($M$3&gt;SUM(Q92:$Q$132),$G$3&lt;SUM(Q91:$Q$132)),$G$3-SUM(Q92:$Q$132),0)</f>
        <v>0</v>
      </c>
      <c r="FB91" s="120">
        <v>42</v>
      </c>
      <c r="FC91" s="145">
        <f>DK6</f>
        <v>0</v>
      </c>
      <c r="FD91" s="145">
        <f>DK133</f>
        <v>0</v>
      </c>
      <c r="FE91" s="141" t="str">
        <f t="shared" si="161"/>
        <v>x</v>
      </c>
    </row>
    <row r="92" spans="1:161" s="141" customFormat="1" ht="24.75" customHeight="1">
      <c r="A92" s="121"/>
      <c r="B92" s="121"/>
      <c r="C92" s="122"/>
      <c r="D92" s="123"/>
      <c r="E92" s="123"/>
      <c r="F92" s="124"/>
      <c r="G92" s="125">
        <f t="shared" si="164"/>
      </c>
      <c r="H92" s="126"/>
      <c r="I92" s="127">
        <f t="shared" si="170"/>
      </c>
      <c r="J92" s="128"/>
      <c r="K92" s="129"/>
      <c r="L92" s="130">
        <f t="shared" si="167"/>
      </c>
      <c r="M92" s="131"/>
      <c r="N92" s="130">
        <f t="shared" si="151"/>
      </c>
      <c r="O92" s="132"/>
      <c r="P92" s="133"/>
      <c r="Q92" s="134">
        <f t="shared" si="152"/>
      </c>
      <c r="R92" s="135">
        <f>IF(AND(E92=1,C92&gt;0),(D92-($B$4-C92)),IF(AND(E92&gt;0,E92=2),(D92-($B$4-C92))*'A - Condition &amp; Criticality'!$E$6,IF(AND(E92&gt;0,E92=3),(D92-($B$4-C92))*'A - Condition &amp; Criticality'!$E$7,IF(AND(E92&gt;0,E92=4),(D92-($B$4-C92))*'A - Condition &amp; Criticality'!$E$8,IF(AND(E92&gt;0,E92=5),(D92-($B$4-C92))*'A - Condition &amp; Criticality'!$E$9,IF(AND(E92&gt;0,E92=6),(D92-($B$4-C92))*'A - Condition &amp; Criticality'!$E$10,IF(AND(E92&gt;0,E92=7),(D92-($B$4-C92))*'A - Condition &amp; Criticality'!$E$11,0)))))))</f>
        <v>0</v>
      </c>
      <c r="S92" s="135">
        <f>IF(AND(E92&gt;0,E92=8),(D92-($B$4-C92))*'A - Condition &amp; Criticality'!$E$12,IF(AND(E92&gt;0,E92=9),(D92-($B$4-C92))*'A - Condition &amp; Criticality'!$E$13,IF(E92=10,0,0)))</f>
        <v>0</v>
      </c>
      <c r="T92" s="136">
        <f t="shared" si="153"/>
      </c>
      <c r="U92" s="137">
        <f t="shared" si="125"/>
        <v>0</v>
      </c>
      <c r="V92" s="138">
        <f t="shared" si="154"/>
        <v>0</v>
      </c>
      <c r="W92" s="138">
        <f t="shared" si="155"/>
        <v>0</v>
      </c>
      <c r="X92" s="139">
        <f>IF($M$3&gt;=SUM(AD92:$AD$132),0,IF(Y92&gt;=AD92,0,-PMT(AE92/12,(AB92)*12,0,(AD92-Y92))/$H$1))</f>
        <v>0</v>
      </c>
      <c r="Y92" s="138" t="e">
        <f>IF(Y93&gt;AD93,(-FV(AE92,(AB92-AB93),0,(Y93-AD93)))+-FV(AE92/12,(AB92-AB93)*12,SUM($X93:X$132)*$H$1),-FV(AE92/12,(AB92-AB93)*12,SUM(X93:$X$132)*$H$1,AC92))</f>
        <v>#N/A</v>
      </c>
      <c r="Z92" s="138" t="e">
        <f>IF(AND(AD92&gt;0,SUM($AD$8:AD91)=0,Y91&gt;0),Y91,0)</f>
        <v>#N/A</v>
      </c>
      <c r="AA92" s="140" t="b">
        <f>IF(AND(X92&gt;0,SUM($X$8:X91)=0),AB92)</f>
        <v>0</v>
      </c>
      <c r="AB92" s="141">
        <f t="shared" si="156"/>
        <v>0</v>
      </c>
      <c r="AC92" s="141">
        <f>IF(AND($M$3&gt;SUM(AD93:$AD$132),$M$3&lt;SUM(AD92:$AD$132)),$M$3-SUM(AD93:$AD$132),0)</f>
        <v>0</v>
      </c>
      <c r="AD92" s="142">
        <f t="shared" si="157"/>
        <v>0</v>
      </c>
      <c r="AE92" s="143" t="e">
        <f t="shared" si="126"/>
        <v>#N/A</v>
      </c>
      <c r="AF92" s="142">
        <f aca="true" t="shared" si="203" ref="AF92:CQ92">IF(AND(NOT(AF$6=AG$6),$T92=AF$6),$V92,0)</f>
        <v>0</v>
      </c>
      <c r="AG92" s="142">
        <f t="shared" si="203"/>
        <v>0</v>
      </c>
      <c r="AH92" s="142">
        <f t="shared" si="203"/>
        <v>0</v>
      </c>
      <c r="AI92" s="142">
        <f t="shared" si="203"/>
        <v>0</v>
      </c>
      <c r="AJ92" s="142">
        <f t="shared" si="203"/>
        <v>0</v>
      </c>
      <c r="AK92" s="142">
        <f t="shared" si="203"/>
        <v>0</v>
      </c>
      <c r="AL92" s="142">
        <f t="shared" si="203"/>
        <v>0</v>
      </c>
      <c r="AM92" s="142">
        <f t="shared" si="203"/>
        <v>0</v>
      </c>
      <c r="AN92" s="142">
        <f t="shared" si="203"/>
        <v>0</v>
      </c>
      <c r="AO92" s="142">
        <f t="shared" si="203"/>
        <v>0</v>
      </c>
      <c r="AP92" s="142">
        <f t="shared" si="203"/>
        <v>0</v>
      </c>
      <c r="AQ92" s="142">
        <f t="shared" si="203"/>
        <v>0</v>
      </c>
      <c r="AR92" s="142">
        <f t="shared" si="203"/>
        <v>0</v>
      </c>
      <c r="AS92" s="142">
        <f t="shared" si="203"/>
        <v>0</v>
      </c>
      <c r="AT92" s="142">
        <f t="shared" si="203"/>
        <v>0</v>
      </c>
      <c r="AU92" s="142">
        <f t="shared" si="203"/>
        <v>0</v>
      </c>
      <c r="AV92" s="142">
        <f t="shared" si="203"/>
        <v>0</v>
      </c>
      <c r="AW92" s="142">
        <f t="shared" si="203"/>
        <v>0</v>
      </c>
      <c r="AX92" s="142">
        <f t="shared" si="203"/>
        <v>0</v>
      </c>
      <c r="AY92" s="142">
        <f t="shared" si="203"/>
        <v>0</v>
      </c>
      <c r="AZ92" s="142">
        <f t="shared" si="203"/>
        <v>0</v>
      </c>
      <c r="BA92" s="142">
        <f t="shared" si="203"/>
        <v>0</v>
      </c>
      <c r="BB92" s="142">
        <f t="shared" si="203"/>
        <v>0</v>
      </c>
      <c r="BC92" s="142">
        <f t="shared" si="203"/>
        <v>0</v>
      </c>
      <c r="BD92" s="142">
        <f t="shared" si="203"/>
        <v>0</v>
      </c>
      <c r="BE92" s="142">
        <f t="shared" si="203"/>
        <v>0</v>
      </c>
      <c r="BF92" s="142">
        <f t="shared" si="203"/>
        <v>0</v>
      </c>
      <c r="BG92" s="142">
        <f t="shared" si="203"/>
        <v>0</v>
      </c>
      <c r="BH92" s="142">
        <f t="shared" si="203"/>
        <v>0</v>
      </c>
      <c r="BI92" s="142">
        <f t="shared" si="203"/>
        <v>0</v>
      </c>
      <c r="BJ92" s="142">
        <f t="shared" si="203"/>
        <v>0</v>
      </c>
      <c r="BK92" s="142">
        <f t="shared" si="203"/>
        <v>0</v>
      </c>
      <c r="BL92" s="142">
        <f t="shared" si="203"/>
        <v>0</v>
      </c>
      <c r="BM92" s="142">
        <f t="shared" si="203"/>
        <v>0</v>
      </c>
      <c r="BN92" s="142">
        <f t="shared" si="203"/>
        <v>0</v>
      </c>
      <c r="BO92" s="142">
        <f t="shared" si="203"/>
        <v>0</v>
      </c>
      <c r="BP92" s="142">
        <f t="shared" si="203"/>
        <v>0</v>
      </c>
      <c r="BQ92" s="142">
        <f t="shared" si="203"/>
        <v>0</v>
      </c>
      <c r="BR92" s="142">
        <f t="shared" si="203"/>
        <v>0</v>
      </c>
      <c r="BS92" s="142">
        <f t="shared" si="203"/>
        <v>0</v>
      </c>
      <c r="BT92" s="142">
        <f t="shared" si="203"/>
        <v>0</v>
      </c>
      <c r="BU92" s="142">
        <f t="shared" si="203"/>
        <v>0</v>
      </c>
      <c r="BV92" s="142">
        <f t="shared" si="203"/>
        <v>0</v>
      </c>
      <c r="BW92" s="142">
        <f t="shared" si="203"/>
        <v>0</v>
      </c>
      <c r="BX92" s="142">
        <f t="shared" si="203"/>
        <v>0</v>
      </c>
      <c r="BY92" s="142">
        <f t="shared" si="203"/>
        <v>0</v>
      </c>
      <c r="BZ92" s="142">
        <f t="shared" si="203"/>
        <v>0</v>
      </c>
      <c r="CA92" s="142">
        <f t="shared" si="203"/>
        <v>0</v>
      </c>
      <c r="CB92" s="142">
        <f t="shared" si="203"/>
        <v>0</v>
      </c>
      <c r="CC92" s="142">
        <f t="shared" si="203"/>
        <v>0</v>
      </c>
      <c r="CD92" s="142">
        <f t="shared" si="203"/>
        <v>0</v>
      </c>
      <c r="CE92" s="142">
        <f t="shared" si="203"/>
        <v>0</v>
      </c>
      <c r="CF92" s="142">
        <f t="shared" si="203"/>
        <v>0</v>
      </c>
      <c r="CG92" s="142">
        <f t="shared" si="203"/>
        <v>0</v>
      </c>
      <c r="CH92" s="142">
        <f t="shared" si="203"/>
        <v>0</v>
      </c>
      <c r="CI92" s="142">
        <f t="shared" si="203"/>
        <v>0</v>
      </c>
      <c r="CJ92" s="142">
        <f t="shared" si="203"/>
        <v>0</v>
      </c>
      <c r="CK92" s="142">
        <f t="shared" si="203"/>
        <v>0</v>
      </c>
      <c r="CL92" s="142">
        <f t="shared" si="203"/>
        <v>0</v>
      </c>
      <c r="CM92" s="142">
        <f t="shared" si="203"/>
        <v>0</v>
      </c>
      <c r="CN92" s="142">
        <f t="shared" si="203"/>
        <v>0</v>
      </c>
      <c r="CO92" s="142">
        <f t="shared" si="203"/>
        <v>0</v>
      </c>
      <c r="CP92" s="142">
        <f t="shared" si="203"/>
        <v>0</v>
      </c>
      <c r="CQ92" s="142">
        <f t="shared" si="203"/>
        <v>0</v>
      </c>
      <c r="CR92" s="142">
        <f aca="true" t="shared" si="204" ref="CR92:EY92">IF(AND(NOT(CR$6=CS$6),$T92=CR$6),$V92,0)</f>
        <v>0</v>
      </c>
      <c r="CS92" s="142">
        <f t="shared" si="204"/>
        <v>0</v>
      </c>
      <c r="CT92" s="142">
        <f t="shared" si="204"/>
        <v>0</v>
      </c>
      <c r="CU92" s="142">
        <f t="shared" si="204"/>
        <v>0</v>
      </c>
      <c r="CV92" s="142">
        <f t="shared" si="204"/>
        <v>0</v>
      </c>
      <c r="CW92" s="142">
        <f t="shared" si="204"/>
        <v>0</v>
      </c>
      <c r="CX92" s="142">
        <f t="shared" si="204"/>
        <v>0</v>
      </c>
      <c r="CY92" s="142">
        <f t="shared" si="204"/>
        <v>0</v>
      </c>
      <c r="CZ92" s="142">
        <f t="shared" si="204"/>
        <v>0</v>
      </c>
      <c r="DA92" s="142">
        <f t="shared" si="204"/>
        <v>0</v>
      </c>
      <c r="DB92" s="142">
        <f t="shared" si="204"/>
        <v>0</v>
      </c>
      <c r="DC92" s="142">
        <f t="shared" si="204"/>
        <v>0</v>
      </c>
      <c r="DD92" s="142">
        <f t="shared" si="204"/>
        <v>0</v>
      </c>
      <c r="DE92" s="142">
        <f t="shared" si="204"/>
        <v>0</v>
      </c>
      <c r="DF92" s="142">
        <f t="shared" si="204"/>
        <v>0</v>
      </c>
      <c r="DG92" s="142">
        <f t="shared" si="204"/>
        <v>0</v>
      </c>
      <c r="DH92" s="142">
        <f t="shared" si="204"/>
        <v>0</v>
      </c>
      <c r="DI92" s="142">
        <f t="shared" si="204"/>
        <v>0</v>
      </c>
      <c r="DJ92" s="142">
        <f t="shared" si="204"/>
        <v>0</v>
      </c>
      <c r="DK92" s="142">
        <f t="shared" si="204"/>
        <v>0</v>
      </c>
      <c r="DL92" s="142">
        <f t="shared" si="204"/>
        <v>0</v>
      </c>
      <c r="DM92" s="142">
        <f t="shared" si="204"/>
        <v>0</v>
      </c>
      <c r="DN92" s="142">
        <f t="shared" si="204"/>
        <v>0</v>
      </c>
      <c r="DO92" s="142">
        <f t="shared" si="204"/>
        <v>0</v>
      </c>
      <c r="DP92" s="142">
        <f t="shared" si="204"/>
        <v>0</v>
      </c>
      <c r="DQ92" s="142">
        <f t="shared" si="204"/>
        <v>0</v>
      </c>
      <c r="DR92" s="142">
        <f t="shared" si="204"/>
        <v>0</v>
      </c>
      <c r="DS92" s="142">
        <f t="shared" si="204"/>
        <v>0</v>
      </c>
      <c r="DT92" s="142">
        <f t="shared" si="204"/>
        <v>0</v>
      </c>
      <c r="DU92" s="142">
        <f t="shared" si="204"/>
        <v>0</v>
      </c>
      <c r="DV92" s="142">
        <f t="shared" si="204"/>
        <v>0</v>
      </c>
      <c r="DW92" s="142">
        <f t="shared" si="204"/>
        <v>0</v>
      </c>
      <c r="DX92" s="142">
        <f t="shared" si="204"/>
        <v>0</v>
      </c>
      <c r="DY92" s="142">
        <f t="shared" si="204"/>
        <v>0</v>
      </c>
      <c r="DZ92" s="142">
        <f t="shared" si="204"/>
        <v>0</v>
      </c>
      <c r="EA92" s="142">
        <f t="shared" si="204"/>
        <v>0</v>
      </c>
      <c r="EB92" s="142">
        <f t="shared" si="204"/>
        <v>0</v>
      </c>
      <c r="EC92" s="142">
        <f t="shared" si="204"/>
        <v>0</v>
      </c>
      <c r="ED92" s="142">
        <f t="shared" si="204"/>
        <v>0</v>
      </c>
      <c r="EE92" s="142">
        <f t="shared" si="204"/>
        <v>0</v>
      </c>
      <c r="EF92" s="142">
        <f t="shared" si="204"/>
        <v>0</v>
      </c>
      <c r="EG92" s="142">
        <f t="shared" si="204"/>
        <v>0</v>
      </c>
      <c r="EH92" s="142">
        <f t="shared" si="204"/>
        <v>0</v>
      </c>
      <c r="EI92" s="142">
        <f t="shared" si="204"/>
        <v>0</v>
      </c>
      <c r="EJ92" s="142">
        <f t="shared" si="204"/>
        <v>0</v>
      </c>
      <c r="EK92" s="142">
        <f t="shared" si="204"/>
        <v>0</v>
      </c>
      <c r="EL92" s="142">
        <f t="shared" si="204"/>
        <v>0</v>
      </c>
      <c r="EM92" s="142">
        <f t="shared" si="204"/>
        <v>0</v>
      </c>
      <c r="EN92" s="142">
        <f t="shared" si="204"/>
        <v>0</v>
      </c>
      <c r="EO92" s="142">
        <f t="shared" si="204"/>
        <v>0</v>
      </c>
      <c r="EP92" s="142">
        <f t="shared" si="204"/>
        <v>0</v>
      </c>
      <c r="EQ92" s="142">
        <f t="shared" si="204"/>
        <v>0</v>
      </c>
      <c r="ER92" s="142">
        <f t="shared" si="204"/>
        <v>0</v>
      </c>
      <c r="ES92" s="142">
        <f t="shared" si="204"/>
        <v>0</v>
      </c>
      <c r="ET92" s="142">
        <f t="shared" si="204"/>
        <v>0</v>
      </c>
      <c r="EU92" s="142">
        <f t="shared" si="204"/>
        <v>0</v>
      </c>
      <c r="EV92" s="142">
        <f t="shared" si="204"/>
        <v>0</v>
      </c>
      <c r="EW92" s="142">
        <f t="shared" si="204"/>
        <v>0</v>
      </c>
      <c r="EX92" s="142">
        <f t="shared" si="204"/>
        <v>0</v>
      </c>
      <c r="EY92" s="142">
        <f t="shared" si="204"/>
        <v>0</v>
      </c>
      <c r="EZ92" s="144">
        <f t="shared" si="160"/>
        <v>0</v>
      </c>
      <c r="FA92" s="141">
        <f>IF(AND($M$3&gt;SUM(Q93:$Q$132),$G$3&lt;SUM(Q92:$Q$132)),$G$3-SUM(Q93:$Q$132),0)</f>
        <v>0</v>
      </c>
      <c r="FB92" s="120">
        <v>41</v>
      </c>
      <c r="FC92" s="145">
        <f>DL6</f>
        <v>0</v>
      </c>
      <c r="FD92" s="145">
        <f>DL133</f>
        <v>0</v>
      </c>
      <c r="FE92" s="141" t="str">
        <f t="shared" si="161"/>
        <v>x</v>
      </c>
    </row>
    <row r="93" spans="1:161" s="141" customFormat="1" ht="24.75" customHeight="1">
      <c r="A93" s="121"/>
      <c r="B93" s="121"/>
      <c r="C93" s="122"/>
      <c r="D93" s="123"/>
      <c r="E93" s="123"/>
      <c r="F93" s="124"/>
      <c r="G93" s="125">
        <f t="shared" si="164"/>
      </c>
      <c r="H93" s="126"/>
      <c r="I93" s="127">
        <f t="shared" si="170"/>
      </c>
      <c r="J93" s="128"/>
      <c r="K93" s="129"/>
      <c r="L93" s="130">
        <f t="shared" si="167"/>
      </c>
      <c r="M93" s="131"/>
      <c r="N93" s="130">
        <f t="shared" si="151"/>
      </c>
      <c r="O93" s="132"/>
      <c r="P93" s="133"/>
      <c r="Q93" s="134">
        <f t="shared" si="152"/>
      </c>
      <c r="R93" s="135">
        <f>IF(AND(E93=1,C93&gt;0),(D93-($B$4-C93)),IF(AND(E93&gt;0,E93=2),(D93-($B$4-C93))*'A - Condition &amp; Criticality'!$E$6,IF(AND(E93&gt;0,E93=3),(D93-($B$4-C93))*'A - Condition &amp; Criticality'!$E$7,IF(AND(E93&gt;0,E93=4),(D93-($B$4-C93))*'A - Condition &amp; Criticality'!$E$8,IF(AND(E93&gt;0,E93=5),(D93-($B$4-C93))*'A - Condition &amp; Criticality'!$E$9,IF(AND(E93&gt;0,E93=6),(D93-($B$4-C93))*'A - Condition &amp; Criticality'!$E$10,IF(AND(E93&gt;0,E93=7),(D93-($B$4-C93))*'A - Condition &amp; Criticality'!$E$11,0)))))))</f>
        <v>0</v>
      </c>
      <c r="S93" s="135">
        <f>IF(AND(E93&gt;0,E93=8),(D93-($B$4-C93))*'A - Condition &amp; Criticality'!$E$12,IF(AND(E93&gt;0,E93=9),(D93-($B$4-C93))*'A - Condition &amp; Criticality'!$E$13,IF(E93=10,0,0)))</f>
        <v>0</v>
      </c>
      <c r="T93" s="136">
        <f t="shared" si="153"/>
      </c>
      <c r="U93" s="137">
        <f t="shared" si="125"/>
        <v>0</v>
      </c>
      <c r="V93" s="138">
        <f t="shared" si="154"/>
        <v>0</v>
      </c>
      <c r="W93" s="138">
        <f t="shared" si="155"/>
        <v>0</v>
      </c>
      <c r="X93" s="139">
        <f>IF($M$3&gt;=SUM(AD93:$AD$132),0,IF(Y93&gt;=AD93,0,-PMT(AE93/12,(AB93)*12,0,(AD93-Y93))/$H$1))</f>
        <v>0</v>
      </c>
      <c r="Y93" s="138" t="e">
        <f>IF(Y94&gt;AD94,(-FV(AE93,(AB93-AB94),0,(Y94-AD94)))+-FV(AE93/12,(AB93-AB94)*12,SUM($X94:X$132)*$H$1),-FV(AE93/12,(AB93-AB94)*12,SUM(X94:$X$132)*$H$1,AC93))</f>
        <v>#N/A</v>
      </c>
      <c r="Z93" s="138" t="e">
        <f>IF(AND(AD93&gt;0,SUM($AD$8:AD92)=0,Y92&gt;0),Y92,0)</f>
        <v>#N/A</v>
      </c>
      <c r="AA93" s="140" t="b">
        <f>IF(AND(X93&gt;0,SUM($X$8:X92)=0),AB93)</f>
        <v>0</v>
      </c>
      <c r="AB93" s="141">
        <f t="shared" si="156"/>
        <v>0</v>
      </c>
      <c r="AC93" s="141">
        <f>IF(AND($M$3&gt;SUM(AD94:$AD$132),$M$3&lt;SUM(AD93:$AD$132)),$M$3-SUM(AD94:$AD$132),0)</f>
        <v>0</v>
      </c>
      <c r="AD93" s="142">
        <f t="shared" si="157"/>
        <v>0</v>
      </c>
      <c r="AE93" s="143" t="e">
        <f t="shared" si="126"/>
        <v>#N/A</v>
      </c>
      <c r="AF93" s="142">
        <f aca="true" t="shared" si="205" ref="AF93:CQ93">IF(AND(NOT(AF$6=AG$6),$T93=AF$6),$V93,0)</f>
        <v>0</v>
      </c>
      <c r="AG93" s="142">
        <f t="shared" si="205"/>
        <v>0</v>
      </c>
      <c r="AH93" s="142">
        <f t="shared" si="205"/>
        <v>0</v>
      </c>
      <c r="AI93" s="142">
        <f t="shared" si="205"/>
        <v>0</v>
      </c>
      <c r="AJ93" s="142">
        <f t="shared" si="205"/>
        <v>0</v>
      </c>
      <c r="AK93" s="142">
        <f t="shared" si="205"/>
        <v>0</v>
      </c>
      <c r="AL93" s="142">
        <f t="shared" si="205"/>
        <v>0</v>
      </c>
      <c r="AM93" s="142">
        <f t="shared" si="205"/>
        <v>0</v>
      </c>
      <c r="AN93" s="142">
        <f t="shared" si="205"/>
        <v>0</v>
      </c>
      <c r="AO93" s="142">
        <f t="shared" si="205"/>
        <v>0</v>
      </c>
      <c r="AP93" s="142">
        <f t="shared" si="205"/>
        <v>0</v>
      </c>
      <c r="AQ93" s="142">
        <f t="shared" si="205"/>
        <v>0</v>
      </c>
      <c r="AR93" s="142">
        <f t="shared" si="205"/>
        <v>0</v>
      </c>
      <c r="AS93" s="142">
        <f t="shared" si="205"/>
        <v>0</v>
      </c>
      <c r="AT93" s="142">
        <f t="shared" si="205"/>
        <v>0</v>
      </c>
      <c r="AU93" s="142">
        <f t="shared" si="205"/>
        <v>0</v>
      </c>
      <c r="AV93" s="142">
        <f t="shared" si="205"/>
        <v>0</v>
      </c>
      <c r="AW93" s="142">
        <f t="shared" si="205"/>
        <v>0</v>
      </c>
      <c r="AX93" s="142">
        <f t="shared" si="205"/>
        <v>0</v>
      </c>
      <c r="AY93" s="142">
        <f t="shared" si="205"/>
        <v>0</v>
      </c>
      <c r="AZ93" s="142">
        <f t="shared" si="205"/>
        <v>0</v>
      </c>
      <c r="BA93" s="142">
        <f t="shared" si="205"/>
        <v>0</v>
      </c>
      <c r="BB93" s="142">
        <f t="shared" si="205"/>
        <v>0</v>
      </c>
      <c r="BC93" s="142">
        <f t="shared" si="205"/>
        <v>0</v>
      </c>
      <c r="BD93" s="142">
        <f t="shared" si="205"/>
        <v>0</v>
      </c>
      <c r="BE93" s="142">
        <f t="shared" si="205"/>
        <v>0</v>
      </c>
      <c r="BF93" s="142">
        <f t="shared" si="205"/>
        <v>0</v>
      </c>
      <c r="BG93" s="142">
        <f t="shared" si="205"/>
        <v>0</v>
      </c>
      <c r="BH93" s="142">
        <f t="shared" si="205"/>
        <v>0</v>
      </c>
      <c r="BI93" s="142">
        <f t="shared" si="205"/>
        <v>0</v>
      </c>
      <c r="BJ93" s="142">
        <f t="shared" si="205"/>
        <v>0</v>
      </c>
      <c r="BK93" s="142">
        <f t="shared" si="205"/>
        <v>0</v>
      </c>
      <c r="BL93" s="142">
        <f t="shared" si="205"/>
        <v>0</v>
      </c>
      <c r="BM93" s="142">
        <f t="shared" si="205"/>
        <v>0</v>
      </c>
      <c r="BN93" s="142">
        <f t="shared" si="205"/>
        <v>0</v>
      </c>
      <c r="BO93" s="142">
        <f t="shared" si="205"/>
        <v>0</v>
      </c>
      <c r="BP93" s="142">
        <f t="shared" si="205"/>
        <v>0</v>
      </c>
      <c r="BQ93" s="142">
        <f t="shared" si="205"/>
        <v>0</v>
      </c>
      <c r="BR93" s="142">
        <f t="shared" si="205"/>
        <v>0</v>
      </c>
      <c r="BS93" s="142">
        <f t="shared" si="205"/>
        <v>0</v>
      </c>
      <c r="BT93" s="142">
        <f t="shared" si="205"/>
        <v>0</v>
      </c>
      <c r="BU93" s="142">
        <f t="shared" si="205"/>
        <v>0</v>
      </c>
      <c r="BV93" s="142">
        <f t="shared" si="205"/>
        <v>0</v>
      </c>
      <c r="BW93" s="142">
        <f t="shared" si="205"/>
        <v>0</v>
      </c>
      <c r="BX93" s="142">
        <f t="shared" si="205"/>
        <v>0</v>
      </c>
      <c r="BY93" s="142">
        <f t="shared" si="205"/>
        <v>0</v>
      </c>
      <c r="BZ93" s="142">
        <f t="shared" si="205"/>
        <v>0</v>
      </c>
      <c r="CA93" s="142">
        <f t="shared" si="205"/>
        <v>0</v>
      </c>
      <c r="CB93" s="142">
        <f t="shared" si="205"/>
        <v>0</v>
      </c>
      <c r="CC93" s="142">
        <f t="shared" si="205"/>
        <v>0</v>
      </c>
      <c r="CD93" s="142">
        <f t="shared" si="205"/>
        <v>0</v>
      </c>
      <c r="CE93" s="142">
        <f t="shared" si="205"/>
        <v>0</v>
      </c>
      <c r="CF93" s="142">
        <f t="shared" si="205"/>
        <v>0</v>
      </c>
      <c r="CG93" s="142">
        <f t="shared" si="205"/>
        <v>0</v>
      </c>
      <c r="CH93" s="142">
        <f t="shared" si="205"/>
        <v>0</v>
      </c>
      <c r="CI93" s="142">
        <f t="shared" si="205"/>
        <v>0</v>
      </c>
      <c r="CJ93" s="142">
        <f t="shared" si="205"/>
        <v>0</v>
      </c>
      <c r="CK93" s="142">
        <f t="shared" si="205"/>
        <v>0</v>
      </c>
      <c r="CL93" s="142">
        <f t="shared" si="205"/>
        <v>0</v>
      </c>
      <c r="CM93" s="142">
        <f t="shared" si="205"/>
        <v>0</v>
      </c>
      <c r="CN93" s="142">
        <f t="shared" si="205"/>
        <v>0</v>
      </c>
      <c r="CO93" s="142">
        <f t="shared" si="205"/>
        <v>0</v>
      </c>
      <c r="CP93" s="142">
        <f t="shared" si="205"/>
        <v>0</v>
      </c>
      <c r="CQ93" s="142">
        <f t="shared" si="205"/>
        <v>0</v>
      </c>
      <c r="CR93" s="142">
        <f aca="true" t="shared" si="206" ref="CR93:EY93">IF(AND(NOT(CR$6=CS$6),$T93=CR$6),$V93,0)</f>
        <v>0</v>
      </c>
      <c r="CS93" s="142">
        <f t="shared" si="206"/>
        <v>0</v>
      </c>
      <c r="CT93" s="142">
        <f t="shared" si="206"/>
        <v>0</v>
      </c>
      <c r="CU93" s="142">
        <f t="shared" si="206"/>
        <v>0</v>
      </c>
      <c r="CV93" s="142">
        <f t="shared" si="206"/>
        <v>0</v>
      </c>
      <c r="CW93" s="142">
        <f t="shared" si="206"/>
        <v>0</v>
      </c>
      <c r="CX93" s="142">
        <f t="shared" si="206"/>
        <v>0</v>
      </c>
      <c r="CY93" s="142">
        <f t="shared" si="206"/>
        <v>0</v>
      </c>
      <c r="CZ93" s="142">
        <f t="shared" si="206"/>
        <v>0</v>
      </c>
      <c r="DA93" s="142">
        <f t="shared" si="206"/>
        <v>0</v>
      </c>
      <c r="DB93" s="142">
        <f t="shared" si="206"/>
        <v>0</v>
      </c>
      <c r="DC93" s="142">
        <f t="shared" si="206"/>
        <v>0</v>
      </c>
      <c r="DD93" s="142">
        <f t="shared" si="206"/>
        <v>0</v>
      </c>
      <c r="DE93" s="142">
        <f t="shared" si="206"/>
        <v>0</v>
      </c>
      <c r="DF93" s="142">
        <f t="shared" si="206"/>
        <v>0</v>
      </c>
      <c r="DG93" s="142">
        <f t="shared" si="206"/>
        <v>0</v>
      </c>
      <c r="DH93" s="142">
        <f t="shared" si="206"/>
        <v>0</v>
      </c>
      <c r="DI93" s="142">
        <f t="shared" si="206"/>
        <v>0</v>
      </c>
      <c r="DJ93" s="142">
        <f t="shared" si="206"/>
        <v>0</v>
      </c>
      <c r="DK93" s="142">
        <f t="shared" si="206"/>
        <v>0</v>
      </c>
      <c r="DL93" s="142">
        <f t="shared" si="206"/>
        <v>0</v>
      </c>
      <c r="DM93" s="142">
        <f t="shared" si="206"/>
        <v>0</v>
      </c>
      <c r="DN93" s="142">
        <f t="shared" si="206"/>
        <v>0</v>
      </c>
      <c r="DO93" s="142">
        <f t="shared" si="206"/>
        <v>0</v>
      </c>
      <c r="DP93" s="142">
        <f t="shared" si="206"/>
        <v>0</v>
      </c>
      <c r="DQ93" s="142">
        <f t="shared" si="206"/>
        <v>0</v>
      </c>
      <c r="DR93" s="142">
        <f t="shared" si="206"/>
        <v>0</v>
      </c>
      <c r="DS93" s="142">
        <f t="shared" si="206"/>
        <v>0</v>
      </c>
      <c r="DT93" s="142">
        <f t="shared" si="206"/>
        <v>0</v>
      </c>
      <c r="DU93" s="142">
        <f t="shared" si="206"/>
        <v>0</v>
      </c>
      <c r="DV93" s="142">
        <f t="shared" si="206"/>
        <v>0</v>
      </c>
      <c r="DW93" s="142">
        <f t="shared" si="206"/>
        <v>0</v>
      </c>
      <c r="DX93" s="142">
        <f t="shared" si="206"/>
        <v>0</v>
      </c>
      <c r="DY93" s="142">
        <f t="shared" si="206"/>
        <v>0</v>
      </c>
      <c r="DZ93" s="142">
        <f t="shared" si="206"/>
        <v>0</v>
      </c>
      <c r="EA93" s="142">
        <f t="shared" si="206"/>
        <v>0</v>
      </c>
      <c r="EB93" s="142">
        <f t="shared" si="206"/>
        <v>0</v>
      </c>
      <c r="EC93" s="142">
        <f t="shared" si="206"/>
        <v>0</v>
      </c>
      <c r="ED93" s="142">
        <f t="shared" si="206"/>
        <v>0</v>
      </c>
      <c r="EE93" s="142">
        <f t="shared" si="206"/>
        <v>0</v>
      </c>
      <c r="EF93" s="142">
        <f t="shared" si="206"/>
        <v>0</v>
      </c>
      <c r="EG93" s="142">
        <f t="shared" si="206"/>
        <v>0</v>
      </c>
      <c r="EH93" s="142">
        <f t="shared" si="206"/>
        <v>0</v>
      </c>
      <c r="EI93" s="142">
        <f t="shared" si="206"/>
        <v>0</v>
      </c>
      <c r="EJ93" s="142">
        <f t="shared" si="206"/>
        <v>0</v>
      </c>
      <c r="EK93" s="142">
        <f t="shared" si="206"/>
        <v>0</v>
      </c>
      <c r="EL93" s="142">
        <f t="shared" si="206"/>
        <v>0</v>
      </c>
      <c r="EM93" s="142">
        <f t="shared" si="206"/>
        <v>0</v>
      </c>
      <c r="EN93" s="142">
        <f t="shared" si="206"/>
        <v>0</v>
      </c>
      <c r="EO93" s="142">
        <f t="shared" si="206"/>
        <v>0</v>
      </c>
      <c r="EP93" s="142">
        <f t="shared" si="206"/>
        <v>0</v>
      </c>
      <c r="EQ93" s="142">
        <f t="shared" si="206"/>
        <v>0</v>
      </c>
      <c r="ER93" s="142">
        <f t="shared" si="206"/>
        <v>0</v>
      </c>
      <c r="ES93" s="142">
        <f t="shared" si="206"/>
        <v>0</v>
      </c>
      <c r="ET93" s="142">
        <f t="shared" si="206"/>
        <v>0</v>
      </c>
      <c r="EU93" s="142">
        <f t="shared" si="206"/>
        <v>0</v>
      </c>
      <c r="EV93" s="142">
        <f t="shared" si="206"/>
        <v>0</v>
      </c>
      <c r="EW93" s="142">
        <f t="shared" si="206"/>
        <v>0</v>
      </c>
      <c r="EX93" s="142">
        <f t="shared" si="206"/>
        <v>0</v>
      </c>
      <c r="EY93" s="142">
        <f t="shared" si="206"/>
        <v>0</v>
      </c>
      <c r="EZ93" s="144">
        <f t="shared" si="160"/>
        <v>0</v>
      </c>
      <c r="FA93" s="141">
        <f>IF(AND($M$3&gt;SUM(Q94:$Q$132),$G$3&lt;SUM(Q93:$Q$132)),$G$3-SUM(Q94:$Q$132),0)</f>
        <v>0</v>
      </c>
      <c r="FB93" s="120">
        <v>40</v>
      </c>
      <c r="FC93" s="145">
        <f>DM6</f>
        <v>0</v>
      </c>
      <c r="FD93" s="145">
        <f>DM133</f>
        <v>0</v>
      </c>
      <c r="FE93" s="141" t="str">
        <f t="shared" si="161"/>
        <v>x</v>
      </c>
    </row>
    <row r="94" spans="1:161" s="141" customFormat="1" ht="24.75" customHeight="1">
      <c r="A94" s="121"/>
      <c r="B94" s="121"/>
      <c r="C94" s="122"/>
      <c r="D94" s="123"/>
      <c r="E94" s="123"/>
      <c r="F94" s="124"/>
      <c r="G94" s="125">
        <f t="shared" si="164"/>
      </c>
      <c r="H94" s="126"/>
      <c r="I94" s="127">
        <f t="shared" si="170"/>
      </c>
      <c r="J94" s="128"/>
      <c r="K94" s="129"/>
      <c r="L94" s="130">
        <f t="shared" si="167"/>
      </c>
      <c r="M94" s="131"/>
      <c r="N94" s="130">
        <f t="shared" si="151"/>
      </c>
      <c r="O94" s="132"/>
      <c r="P94" s="133"/>
      <c r="Q94" s="134">
        <f t="shared" si="152"/>
      </c>
      <c r="R94" s="135">
        <f>IF(AND(E94=1,C94&gt;0),(D94-($B$4-C94)),IF(AND(E94&gt;0,E94=2),(D94-($B$4-C94))*'A - Condition &amp; Criticality'!$E$6,IF(AND(E94&gt;0,E94=3),(D94-($B$4-C94))*'A - Condition &amp; Criticality'!$E$7,IF(AND(E94&gt;0,E94=4),(D94-($B$4-C94))*'A - Condition &amp; Criticality'!$E$8,IF(AND(E94&gt;0,E94=5),(D94-($B$4-C94))*'A - Condition &amp; Criticality'!$E$9,IF(AND(E94&gt;0,E94=6),(D94-($B$4-C94))*'A - Condition &amp; Criticality'!$E$10,IF(AND(E94&gt;0,E94=7),(D94-($B$4-C94))*'A - Condition &amp; Criticality'!$E$11,0)))))))</f>
        <v>0</v>
      </c>
      <c r="S94" s="135">
        <f>IF(AND(E94&gt;0,E94=8),(D94-($B$4-C94))*'A - Condition &amp; Criticality'!$E$12,IF(AND(E94&gt;0,E94=9),(D94-($B$4-C94))*'A - Condition &amp; Criticality'!$E$13,IF(E94=10,0,0)))</f>
        <v>0</v>
      </c>
      <c r="T94" s="136">
        <f t="shared" si="153"/>
      </c>
      <c r="U94" s="137">
        <f t="shared" si="125"/>
        <v>0</v>
      </c>
      <c r="V94" s="138">
        <f t="shared" si="154"/>
        <v>0</v>
      </c>
      <c r="W94" s="138">
        <f t="shared" si="155"/>
        <v>0</v>
      </c>
      <c r="X94" s="139">
        <f>IF($M$3&gt;=SUM(AD94:$AD$132),0,IF(Y94&gt;=AD94,0,-PMT(AE94/12,(AB94)*12,0,(AD94-Y94))/$H$1))</f>
        <v>0</v>
      </c>
      <c r="Y94" s="138" t="e">
        <f>IF(Y95&gt;AD95,(-FV(AE94,(AB94-AB95),0,(Y95-AD95)))+-FV(AE94/12,(AB94-AB95)*12,SUM($X95:X$132)*$H$1),-FV(AE94/12,(AB94-AB95)*12,SUM(X95:$X$132)*$H$1,AC94))</f>
        <v>#N/A</v>
      </c>
      <c r="Z94" s="138" t="e">
        <f>IF(AND(AD94&gt;0,SUM($AD$8:AD93)=0,Y93&gt;0),Y93,0)</f>
        <v>#N/A</v>
      </c>
      <c r="AA94" s="140" t="b">
        <f>IF(AND(X94&gt;0,SUM($X$8:X93)=0),AB94)</f>
        <v>0</v>
      </c>
      <c r="AB94" s="141">
        <f t="shared" si="156"/>
        <v>0</v>
      </c>
      <c r="AC94" s="141">
        <f>IF(AND($M$3&gt;SUM(AD95:$AD$132),$M$3&lt;SUM(AD94:$AD$132)),$M$3-SUM(AD95:$AD$132),0)</f>
        <v>0</v>
      </c>
      <c r="AD94" s="142">
        <f t="shared" si="157"/>
        <v>0</v>
      </c>
      <c r="AE94" s="143" t="e">
        <f t="shared" si="126"/>
        <v>#N/A</v>
      </c>
      <c r="AF94" s="142">
        <f aca="true" t="shared" si="207" ref="AF94:CQ94">IF(AND(NOT(AF$6=AG$6),$T94=AF$6),$V94,0)</f>
        <v>0</v>
      </c>
      <c r="AG94" s="142">
        <f t="shared" si="207"/>
        <v>0</v>
      </c>
      <c r="AH94" s="142">
        <f t="shared" si="207"/>
        <v>0</v>
      </c>
      <c r="AI94" s="142">
        <f t="shared" si="207"/>
        <v>0</v>
      </c>
      <c r="AJ94" s="142">
        <f t="shared" si="207"/>
        <v>0</v>
      </c>
      <c r="AK94" s="142">
        <f t="shared" si="207"/>
        <v>0</v>
      </c>
      <c r="AL94" s="142">
        <f t="shared" si="207"/>
        <v>0</v>
      </c>
      <c r="AM94" s="142">
        <f t="shared" si="207"/>
        <v>0</v>
      </c>
      <c r="AN94" s="142">
        <f t="shared" si="207"/>
        <v>0</v>
      </c>
      <c r="AO94" s="142">
        <f t="shared" si="207"/>
        <v>0</v>
      </c>
      <c r="AP94" s="142">
        <f t="shared" si="207"/>
        <v>0</v>
      </c>
      <c r="AQ94" s="142">
        <f t="shared" si="207"/>
        <v>0</v>
      </c>
      <c r="AR94" s="142">
        <f t="shared" si="207"/>
        <v>0</v>
      </c>
      <c r="AS94" s="142">
        <f t="shared" si="207"/>
        <v>0</v>
      </c>
      <c r="AT94" s="142">
        <f t="shared" si="207"/>
        <v>0</v>
      </c>
      <c r="AU94" s="142">
        <f t="shared" si="207"/>
        <v>0</v>
      </c>
      <c r="AV94" s="142">
        <f t="shared" si="207"/>
        <v>0</v>
      </c>
      <c r="AW94" s="142">
        <f t="shared" si="207"/>
        <v>0</v>
      </c>
      <c r="AX94" s="142">
        <f t="shared" si="207"/>
        <v>0</v>
      </c>
      <c r="AY94" s="142">
        <f t="shared" si="207"/>
        <v>0</v>
      </c>
      <c r="AZ94" s="142">
        <f t="shared" si="207"/>
        <v>0</v>
      </c>
      <c r="BA94" s="142">
        <f t="shared" si="207"/>
        <v>0</v>
      </c>
      <c r="BB94" s="142">
        <f t="shared" si="207"/>
        <v>0</v>
      </c>
      <c r="BC94" s="142">
        <f t="shared" si="207"/>
        <v>0</v>
      </c>
      <c r="BD94" s="142">
        <f t="shared" si="207"/>
        <v>0</v>
      </c>
      <c r="BE94" s="142">
        <f t="shared" si="207"/>
        <v>0</v>
      </c>
      <c r="BF94" s="142">
        <f t="shared" si="207"/>
        <v>0</v>
      </c>
      <c r="BG94" s="142">
        <f t="shared" si="207"/>
        <v>0</v>
      </c>
      <c r="BH94" s="142">
        <f t="shared" si="207"/>
        <v>0</v>
      </c>
      <c r="BI94" s="142">
        <f t="shared" si="207"/>
        <v>0</v>
      </c>
      <c r="BJ94" s="142">
        <f t="shared" si="207"/>
        <v>0</v>
      </c>
      <c r="BK94" s="142">
        <f t="shared" si="207"/>
        <v>0</v>
      </c>
      <c r="BL94" s="142">
        <f t="shared" si="207"/>
        <v>0</v>
      </c>
      <c r="BM94" s="142">
        <f t="shared" si="207"/>
        <v>0</v>
      </c>
      <c r="BN94" s="142">
        <f t="shared" si="207"/>
        <v>0</v>
      </c>
      <c r="BO94" s="142">
        <f t="shared" si="207"/>
        <v>0</v>
      </c>
      <c r="BP94" s="142">
        <f t="shared" si="207"/>
        <v>0</v>
      </c>
      <c r="BQ94" s="142">
        <f t="shared" si="207"/>
        <v>0</v>
      </c>
      <c r="BR94" s="142">
        <f t="shared" si="207"/>
        <v>0</v>
      </c>
      <c r="BS94" s="142">
        <f t="shared" si="207"/>
        <v>0</v>
      </c>
      <c r="BT94" s="142">
        <f t="shared" si="207"/>
        <v>0</v>
      </c>
      <c r="BU94" s="142">
        <f t="shared" si="207"/>
        <v>0</v>
      </c>
      <c r="BV94" s="142">
        <f t="shared" si="207"/>
        <v>0</v>
      </c>
      <c r="BW94" s="142">
        <f t="shared" si="207"/>
        <v>0</v>
      </c>
      <c r="BX94" s="142">
        <f t="shared" si="207"/>
        <v>0</v>
      </c>
      <c r="BY94" s="142">
        <f t="shared" si="207"/>
        <v>0</v>
      </c>
      <c r="BZ94" s="142">
        <f t="shared" si="207"/>
        <v>0</v>
      </c>
      <c r="CA94" s="142">
        <f t="shared" si="207"/>
        <v>0</v>
      </c>
      <c r="CB94" s="142">
        <f t="shared" si="207"/>
        <v>0</v>
      </c>
      <c r="CC94" s="142">
        <f t="shared" si="207"/>
        <v>0</v>
      </c>
      <c r="CD94" s="142">
        <f t="shared" si="207"/>
        <v>0</v>
      </c>
      <c r="CE94" s="142">
        <f t="shared" si="207"/>
        <v>0</v>
      </c>
      <c r="CF94" s="142">
        <f t="shared" si="207"/>
        <v>0</v>
      </c>
      <c r="CG94" s="142">
        <f t="shared" si="207"/>
        <v>0</v>
      </c>
      <c r="CH94" s="142">
        <f t="shared" si="207"/>
        <v>0</v>
      </c>
      <c r="CI94" s="142">
        <f t="shared" si="207"/>
        <v>0</v>
      </c>
      <c r="CJ94" s="142">
        <f t="shared" si="207"/>
        <v>0</v>
      </c>
      <c r="CK94" s="142">
        <f t="shared" si="207"/>
        <v>0</v>
      </c>
      <c r="CL94" s="142">
        <f t="shared" si="207"/>
        <v>0</v>
      </c>
      <c r="CM94" s="142">
        <f t="shared" si="207"/>
        <v>0</v>
      </c>
      <c r="CN94" s="142">
        <f t="shared" si="207"/>
        <v>0</v>
      </c>
      <c r="CO94" s="142">
        <f t="shared" si="207"/>
        <v>0</v>
      </c>
      <c r="CP94" s="142">
        <f t="shared" si="207"/>
        <v>0</v>
      </c>
      <c r="CQ94" s="142">
        <f t="shared" si="207"/>
        <v>0</v>
      </c>
      <c r="CR94" s="142">
        <f aca="true" t="shared" si="208" ref="CR94:EY94">IF(AND(NOT(CR$6=CS$6),$T94=CR$6),$V94,0)</f>
        <v>0</v>
      </c>
      <c r="CS94" s="142">
        <f t="shared" si="208"/>
        <v>0</v>
      </c>
      <c r="CT94" s="142">
        <f t="shared" si="208"/>
        <v>0</v>
      </c>
      <c r="CU94" s="142">
        <f t="shared" si="208"/>
        <v>0</v>
      </c>
      <c r="CV94" s="142">
        <f t="shared" si="208"/>
        <v>0</v>
      </c>
      <c r="CW94" s="142">
        <f t="shared" si="208"/>
        <v>0</v>
      </c>
      <c r="CX94" s="142">
        <f t="shared" si="208"/>
        <v>0</v>
      </c>
      <c r="CY94" s="142">
        <f t="shared" si="208"/>
        <v>0</v>
      </c>
      <c r="CZ94" s="142">
        <f t="shared" si="208"/>
        <v>0</v>
      </c>
      <c r="DA94" s="142">
        <f t="shared" si="208"/>
        <v>0</v>
      </c>
      <c r="DB94" s="142">
        <f t="shared" si="208"/>
        <v>0</v>
      </c>
      <c r="DC94" s="142">
        <f t="shared" si="208"/>
        <v>0</v>
      </c>
      <c r="DD94" s="142">
        <f t="shared" si="208"/>
        <v>0</v>
      </c>
      <c r="DE94" s="142">
        <f t="shared" si="208"/>
        <v>0</v>
      </c>
      <c r="DF94" s="142">
        <f t="shared" si="208"/>
        <v>0</v>
      </c>
      <c r="DG94" s="142">
        <f t="shared" si="208"/>
        <v>0</v>
      </c>
      <c r="DH94" s="142">
        <f t="shared" si="208"/>
        <v>0</v>
      </c>
      <c r="DI94" s="142">
        <f t="shared" si="208"/>
        <v>0</v>
      </c>
      <c r="DJ94" s="142">
        <f t="shared" si="208"/>
        <v>0</v>
      </c>
      <c r="DK94" s="142">
        <f t="shared" si="208"/>
        <v>0</v>
      </c>
      <c r="DL94" s="142">
        <f t="shared" si="208"/>
        <v>0</v>
      </c>
      <c r="DM94" s="142">
        <f t="shared" si="208"/>
        <v>0</v>
      </c>
      <c r="DN94" s="142">
        <f t="shared" si="208"/>
        <v>0</v>
      </c>
      <c r="DO94" s="142">
        <f t="shared" si="208"/>
        <v>0</v>
      </c>
      <c r="DP94" s="142">
        <f t="shared" si="208"/>
        <v>0</v>
      </c>
      <c r="DQ94" s="142">
        <f t="shared" si="208"/>
        <v>0</v>
      </c>
      <c r="DR94" s="142">
        <f t="shared" si="208"/>
        <v>0</v>
      </c>
      <c r="DS94" s="142">
        <f t="shared" si="208"/>
        <v>0</v>
      </c>
      <c r="DT94" s="142">
        <f t="shared" si="208"/>
        <v>0</v>
      </c>
      <c r="DU94" s="142">
        <f t="shared" si="208"/>
        <v>0</v>
      </c>
      <c r="DV94" s="142">
        <f t="shared" si="208"/>
        <v>0</v>
      </c>
      <c r="DW94" s="142">
        <f t="shared" si="208"/>
        <v>0</v>
      </c>
      <c r="DX94" s="142">
        <f t="shared" si="208"/>
        <v>0</v>
      </c>
      <c r="DY94" s="142">
        <f t="shared" si="208"/>
        <v>0</v>
      </c>
      <c r="DZ94" s="142">
        <f t="shared" si="208"/>
        <v>0</v>
      </c>
      <c r="EA94" s="142">
        <f t="shared" si="208"/>
        <v>0</v>
      </c>
      <c r="EB94" s="142">
        <f t="shared" si="208"/>
        <v>0</v>
      </c>
      <c r="EC94" s="142">
        <f t="shared" si="208"/>
        <v>0</v>
      </c>
      <c r="ED94" s="142">
        <f t="shared" si="208"/>
        <v>0</v>
      </c>
      <c r="EE94" s="142">
        <f t="shared" si="208"/>
        <v>0</v>
      </c>
      <c r="EF94" s="142">
        <f t="shared" si="208"/>
        <v>0</v>
      </c>
      <c r="EG94" s="142">
        <f t="shared" si="208"/>
        <v>0</v>
      </c>
      <c r="EH94" s="142">
        <f t="shared" si="208"/>
        <v>0</v>
      </c>
      <c r="EI94" s="142">
        <f t="shared" si="208"/>
        <v>0</v>
      </c>
      <c r="EJ94" s="142">
        <f t="shared" si="208"/>
        <v>0</v>
      </c>
      <c r="EK94" s="142">
        <f t="shared" si="208"/>
        <v>0</v>
      </c>
      <c r="EL94" s="142">
        <f t="shared" si="208"/>
        <v>0</v>
      </c>
      <c r="EM94" s="142">
        <f t="shared" si="208"/>
        <v>0</v>
      </c>
      <c r="EN94" s="142">
        <f t="shared" si="208"/>
        <v>0</v>
      </c>
      <c r="EO94" s="142">
        <f t="shared" si="208"/>
        <v>0</v>
      </c>
      <c r="EP94" s="142">
        <f t="shared" si="208"/>
        <v>0</v>
      </c>
      <c r="EQ94" s="142">
        <f t="shared" si="208"/>
        <v>0</v>
      </c>
      <c r="ER94" s="142">
        <f t="shared" si="208"/>
        <v>0</v>
      </c>
      <c r="ES94" s="142">
        <f t="shared" si="208"/>
        <v>0</v>
      </c>
      <c r="ET94" s="142">
        <f t="shared" si="208"/>
        <v>0</v>
      </c>
      <c r="EU94" s="142">
        <f t="shared" si="208"/>
        <v>0</v>
      </c>
      <c r="EV94" s="142">
        <f t="shared" si="208"/>
        <v>0</v>
      </c>
      <c r="EW94" s="142">
        <f t="shared" si="208"/>
        <v>0</v>
      </c>
      <c r="EX94" s="142">
        <f t="shared" si="208"/>
        <v>0</v>
      </c>
      <c r="EY94" s="142">
        <f t="shared" si="208"/>
        <v>0</v>
      </c>
      <c r="EZ94" s="144">
        <f t="shared" si="160"/>
        <v>0</v>
      </c>
      <c r="FA94" s="141">
        <f>IF(AND($M$3&gt;SUM(Q95:$Q$132),$G$3&lt;SUM(Q94:$Q$132)),$G$3-SUM(Q95:$Q$132),0)</f>
        <v>0</v>
      </c>
      <c r="FB94" s="120">
        <v>39</v>
      </c>
      <c r="FC94" s="145">
        <f>DN6</f>
        <v>0</v>
      </c>
      <c r="FD94" s="145">
        <f>DN133</f>
        <v>0</v>
      </c>
      <c r="FE94" s="141" t="str">
        <f t="shared" si="161"/>
        <v>x</v>
      </c>
    </row>
    <row r="95" spans="1:161" s="141" customFormat="1" ht="24.75" customHeight="1">
      <c r="A95" s="121"/>
      <c r="B95" s="121"/>
      <c r="C95" s="122"/>
      <c r="D95" s="123"/>
      <c r="E95" s="123"/>
      <c r="F95" s="124"/>
      <c r="G95" s="125">
        <f t="shared" si="164"/>
      </c>
      <c r="H95" s="126"/>
      <c r="I95" s="127">
        <f t="shared" si="170"/>
      </c>
      <c r="J95" s="128"/>
      <c r="K95" s="129"/>
      <c r="L95" s="130">
        <f t="shared" si="167"/>
      </c>
      <c r="M95" s="131"/>
      <c r="N95" s="130">
        <f t="shared" si="151"/>
      </c>
      <c r="O95" s="132"/>
      <c r="P95" s="133"/>
      <c r="Q95" s="134">
        <f t="shared" si="152"/>
      </c>
      <c r="R95" s="135">
        <f>IF(AND(E95=1,C95&gt;0),(D95-($B$4-C95)),IF(AND(E95&gt;0,E95=2),(D95-($B$4-C95))*'A - Condition &amp; Criticality'!$E$6,IF(AND(E95&gt;0,E95=3),(D95-($B$4-C95))*'A - Condition &amp; Criticality'!$E$7,IF(AND(E95&gt;0,E95=4),(D95-($B$4-C95))*'A - Condition &amp; Criticality'!$E$8,IF(AND(E95&gt;0,E95=5),(D95-($B$4-C95))*'A - Condition &amp; Criticality'!$E$9,IF(AND(E95&gt;0,E95=6),(D95-($B$4-C95))*'A - Condition &amp; Criticality'!$E$10,IF(AND(E95&gt;0,E95=7),(D95-($B$4-C95))*'A - Condition &amp; Criticality'!$E$11,0)))))))</f>
        <v>0</v>
      </c>
      <c r="S95" s="135">
        <f>IF(AND(E95&gt;0,E95=8),(D95-($B$4-C95))*'A - Condition &amp; Criticality'!$E$12,IF(AND(E95&gt;0,E95=9),(D95-($B$4-C95))*'A - Condition &amp; Criticality'!$E$13,IF(E95=10,0,0)))</f>
        <v>0</v>
      </c>
      <c r="T95" s="136">
        <f t="shared" si="153"/>
      </c>
      <c r="U95" s="137">
        <f t="shared" si="125"/>
        <v>0</v>
      </c>
      <c r="V95" s="138">
        <f t="shared" si="154"/>
        <v>0</v>
      </c>
      <c r="W95" s="138">
        <f t="shared" si="155"/>
        <v>0</v>
      </c>
      <c r="X95" s="139">
        <f>IF($M$3&gt;=SUM(AD95:$AD$132),0,IF(Y95&gt;=AD95,0,-PMT(AE95/12,(AB95)*12,0,(AD95-Y95))/$H$1))</f>
        <v>0</v>
      </c>
      <c r="Y95" s="138" t="e">
        <f>IF(Y96&gt;AD96,(-FV(AE95,(AB95-AB96),0,(Y96-AD96)))+-FV(AE95/12,(AB95-AB96)*12,SUM($X96:X$132)*$H$1),-FV(AE95/12,(AB95-AB96)*12,SUM(X96:$X$132)*$H$1,AC95))</f>
        <v>#N/A</v>
      </c>
      <c r="Z95" s="138" t="e">
        <f>IF(AND(AD95&gt;0,SUM($AD$8:AD94)=0,Y94&gt;0),Y94,0)</f>
        <v>#N/A</v>
      </c>
      <c r="AA95" s="140" t="b">
        <f>IF(AND(X95&gt;0,SUM($X$8:X94)=0),AB95)</f>
        <v>0</v>
      </c>
      <c r="AB95" s="141">
        <f t="shared" si="156"/>
        <v>0</v>
      </c>
      <c r="AC95" s="141">
        <f>IF(AND($M$3&gt;SUM(AD96:$AD$132),$M$3&lt;SUM(AD95:$AD$132)),$M$3-SUM(AD96:$AD$132),0)</f>
        <v>0</v>
      </c>
      <c r="AD95" s="142">
        <f t="shared" si="157"/>
        <v>0</v>
      </c>
      <c r="AE95" s="143" t="e">
        <f t="shared" si="126"/>
        <v>#N/A</v>
      </c>
      <c r="AF95" s="142">
        <f aca="true" t="shared" si="209" ref="AF95:CQ95">IF(AND(NOT(AF$6=AG$6),$T95=AF$6),$V95,0)</f>
        <v>0</v>
      </c>
      <c r="AG95" s="142">
        <f t="shared" si="209"/>
        <v>0</v>
      </c>
      <c r="AH95" s="142">
        <f t="shared" si="209"/>
        <v>0</v>
      </c>
      <c r="AI95" s="142">
        <f t="shared" si="209"/>
        <v>0</v>
      </c>
      <c r="AJ95" s="142">
        <f t="shared" si="209"/>
        <v>0</v>
      </c>
      <c r="AK95" s="142">
        <f t="shared" si="209"/>
        <v>0</v>
      </c>
      <c r="AL95" s="142">
        <f t="shared" si="209"/>
        <v>0</v>
      </c>
      <c r="AM95" s="142">
        <f t="shared" si="209"/>
        <v>0</v>
      </c>
      <c r="AN95" s="142">
        <f t="shared" si="209"/>
        <v>0</v>
      </c>
      <c r="AO95" s="142">
        <f t="shared" si="209"/>
        <v>0</v>
      </c>
      <c r="AP95" s="142">
        <f t="shared" si="209"/>
        <v>0</v>
      </c>
      <c r="AQ95" s="142">
        <f t="shared" si="209"/>
        <v>0</v>
      </c>
      <c r="AR95" s="142">
        <f t="shared" si="209"/>
        <v>0</v>
      </c>
      <c r="AS95" s="142">
        <f t="shared" si="209"/>
        <v>0</v>
      </c>
      <c r="AT95" s="142">
        <f t="shared" si="209"/>
        <v>0</v>
      </c>
      <c r="AU95" s="142">
        <f t="shared" si="209"/>
        <v>0</v>
      </c>
      <c r="AV95" s="142">
        <f t="shared" si="209"/>
        <v>0</v>
      </c>
      <c r="AW95" s="142">
        <f t="shared" si="209"/>
        <v>0</v>
      </c>
      <c r="AX95" s="142">
        <f t="shared" si="209"/>
        <v>0</v>
      </c>
      <c r="AY95" s="142">
        <f t="shared" si="209"/>
        <v>0</v>
      </c>
      <c r="AZ95" s="142">
        <f t="shared" si="209"/>
        <v>0</v>
      </c>
      <c r="BA95" s="142">
        <f t="shared" si="209"/>
        <v>0</v>
      </c>
      <c r="BB95" s="142">
        <f t="shared" si="209"/>
        <v>0</v>
      </c>
      <c r="BC95" s="142">
        <f t="shared" si="209"/>
        <v>0</v>
      </c>
      <c r="BD95" s="142">
        <f t="shared" si="209"/>
        <v>0</v>
      </c>
      <c r="BE95" s="142">
        <f t="shared" si="209"/>
        <v>0</v>
      </c>
      <c r="BF95" s="142">
        <f t="shared" si="209"/>
        <v>0</v>
      </c>
      <c r="BG95" s="142">
        <f t="shared" si="209"/>
        <v>0</v>
      </c>
      <c r="BH95" s="142">
        <f t="shared" si="209"/>
        <v>0</v>
      </c>
      <c r="BI95" s="142">
        <f t="shared" si="209"/>
        <v>0</v>
      </c>
      <c r="BJ95" s="142">
        <f t="shared" si="209"/>
        <v>0</v>
      </c>
      <c r="BK95" s="142">
        <f t="shared" si="209"/>
        <v>0</v>
      </c>
      <c r="BL95" s="142">
        <f t="shared" si="209"/>
        <v>0</v>
      </c>
      <c r="BM95" s="142">
        <f t="shared" si="209"/>
        <v>0</v>
      </c>
      <c r="BN95" s="142">
        <f t="shared" si="209"/>
        <v>0</v>
      </c>
      <c r="BO95" s="142">
        <f t="shared" si="209"/>
        <v>0</v>
      </c>
      <c r="BP95" s="142">
        <f t="shared" si="209"/>
        <v>0</v>
      </c>
      <c r="BQ95" s="142">
        <f t="shared" si="209"/>
        <v>0</v>
      </c>
      <c r="BR95" s="142">
        <f t="shared" si="209"/>
        <v>0</v>
      </c>
      <c r="BS95" s="142">
        <f t="shared" si="209"/>
        <v>0</v>
      </c>
      <c r="BT95" s="142">
        <f t="shared" si="209"/>
        <v>0</v>
      </c>
      <c r="BU95" s="142">
        <f t="shared" si="209"/>
        <v>0</v>
      </c>
      <c r="BV95" s="142">
        <f t="shared" si="209"/>
        <v>0</v>
      </c>
      <c r="BW95" s="142">
        <f t="shared" si="209"/>
        <v>0</v>
      </c>
      <c r="BX95" s="142">
        <f t="shared" si="209"/>
        <v>0</v>
      </c>
      <c r="BY95" s="142">
        <f t="shared" si="209"/>
        <v>0</v>
      </c>
      <c r="BZ95" s="142">
        <f t="shared" si="209"/>
        <v>0</v>
      </c>
      <c r="CA95" s="142">
        <f t="shared" si="209"/>
        <v>0</v>
      </c>
      <c r="CB95" s="142">
        <f t="shared" si="209"/>
        <v>0</v>
      </c>
      <c r="CC95" s="142">
        <f t="shared" si="209"/>
        <v>0</v>
      </c>
      <c r="CD95" s="142">
        <f t="shared" si="209"/>
        <v>0</v>
      </c>
      <c r="CE95" s="142">
        <f t="shared" si="209"/>
        <v>0</v>
      </c>
      <c r="CF95" s="142">
        <f t="shared" si="209"/>
        <v>0</v>
      </c>
      <c r="CG95" s="142">
        <f t="shared" si="209"/>
        <v>0</v>
      </c>
      <c r="CH95" s="142">
        <f t="shared" si="209"/>
        <v>0</v>
      </c>
      <c r="CI95" s="142">
        <f t="shared" si="209"/>
        <v>0</v>
      </c>
      <c r="CJ95" s="142">
        <f t="shared" si="209"/>
        <v>0</v>
      </c>
      <c r="CK95" s="142">
        <f t="shared" si="209"/>
        <v>0</v>
      </c>
      <c r="CL95" s="142">
        <f t="shared" si="209"/>
        <v>0</v>
      </c>
      <c r="CM95" s="142">
        <f t="shared" si="209"/>
        <v>0</v>
      </c>
      <c r="CN95" s="142">
        <f t="shared" si="209"/>
        <v>0</v>
      </c>
      <c r="CO95" s="142">
        <f t="shared" si="209"/>
        <v>0</v>
      </c>
      <c r="CP95" s="142">
        <f t="shared" si="209"/>
        <v>0</v>
      </c>
      <c r="CQ95" s="142">
        <f t="shared" si="209"/>
        <v>0</v>
      </c>
      <c r="CR95" s="142">
        <f aca="true" t="shared" si="210" ref="CR95:EY95">IF(AND(NOT(CR$6=CS$6),$T95=CR$6),$V95,0)</f>
        <v>0</v>
      </c>
      <c r="CS95" s="142">
        <f t="shared" si="210"/>
        <v>0</v>
      </c>
      <c r="CT95" s="142">
        <f t="shared" si="210"/>
        <v>0</v>
      </c>
      <c r="CU95" s="142">
        <f t="shared" si="210"/>
        <v>0</v>
      </c>
      <c r="CV95" s="142">
        <f t="shared" si="210"/>
        <v>0</v>
      </c>
      <c r="CW95" s="142">
        <f t="shared" si="210"/>
        <v>0</v>
      </c>
      <c r="CX95" s="142">
        <f t="shared" si="210"/>
        <v>0</v>
      </c>
      <c r="CY95" s="142">
        <f t="shared" si="210"/>
        <v>0</v>
      </c>
      <c r="CZ95" s="142">
        <f t="shared" si="210"/>
        <v>0</v>
      </c>
      <c r="DA95" s="142">
        <f t="shared" si="210"/>
        <v>0</v>
      </c>
      <c r="DB95" s="142">
        <f t="shared" si="210"/>
        <v>0</v>
      </c>
      <c r="DC95" s="142">
        <f t="shared" si="210"/>
        <v>0</v>
      </c>
      <c r="DD95" s="142">
        <f t="shared" si="210"/>
        <v>0</v>
      </c>
      <c r="DE95" s="142">
        <f t="shared" si="210"/>
        <v>0</v>
      </c>
      <c r="DF95" s="142">
        <f t="shared" si="210"/>
        <v>0</v>
      </c>
      <c r="DG95" s="142">
        <f t="shared" si="210"/>
        <v>0</v>
      </c>
      <c r="DH95" s="142">
        <f t="shared" si="210"/>
        <v>0</v>
      </c>
      <c r="DI95" s="142">
        <f t="shared" si="210"/>
        <v>0</v>
      </c>
      <c r="DJ95" s="142">
        <f t="shared" si="210"/>
        <v>0</v>
      </c>
      <c r="DK95" s="142">
        <f t="shared" si="210"/>
        <v>0</v>
      </c>
      <c r="DL95" s="142">
        <f t="shared" si="210"/>
        <v>0</v>
      </c>
      <c r="DM95" s="142">
        <f t="shared" si="210"/>
        <v>0</v>
      </c>
      <c r="DN95" s="142">
        <f t="shared" si="210"/>
        <v>0</v>
      </c>
      <c r="DO95" s="142">
        <f t="shared" si="210"/>
        <v>0</v>
      </c>
      <c r="DP95" s="142">
        <f t="shared" si="210"/>
        <v>0</v>
      </c>
      <c r="DQ95" s="142">
        <f t="shared" si="210"/>
        <v>0</v>
      </c>
      <c r="DR95" s="142">
        <f t="shared" si="210"/>
        <v>0</v>
      </c>
      <c r="DS95" s="142">
        <f t="shared" si="210"/>
        <v>0</v>
      </c>
      <c r="DT95" s="142">
        <f t="shared" si="210"/>
        <v>0</v>
      </c>
      <c r="DU95" s="142">
        <f t="shared" si="210"/>
        <v>0</v>
      </c>
      <c r="DV95" s="142">
        <f t="shared" si="210"/>
        <v>0</v>
      </c>
      <c r="DW95" s="142">
        <f t="shared" si="210"/>
        <v>0</v>
      </c>
      <c r="DX95" s="142">
        <f t="shared" si="210"/>
        <v>0</v>
      </c>
      <c r="DY95" s="142">
        <f t="shared" si="210"/>
        <v>0</v>
      </c>
      <c r="DZ95" s="142">
        <f t="shared" si="210"/>
        <v>0</v>
      </c>
      <c r="EA95" s="142">
        <f t="shared" si="210"/>
        <v>0</v>
      </c>
      <c r="EB95" s="142">
        <f t="shared" si="210"/>
        <v>0</v>
      </c>
      <c r="EC95" s="142">
        <f t="shared" si="210"/>
        <v>0</v>
      </c>
      <c r="ED95" s="142">
        <f t="shared" si="210"/>
        <v>0</v>
      </c>
      <c r="EE95" s="142">
        <f t="shared" si="210"/>
        <v>0</v>
      </c>
      <c r="EF95" s="142">
        <f t="shared" si="210"/>
        <v>0</v>
      </c>
      <c r="EG95" s="142">
        <f t="shared" si="210"/>
        <v>0</v>
      </c>
      <c r="EH95" s="142">
        <f t="shared" si="210"/>
        <v>0</v>
      </c>
      <c r="EI95" s="142">
        <f t="shared" si="210"/>
        <v>0</v>
      </c>
      <c r="EJ95" s="142">
        <f t="shared" si="210"/>
        <v>0</v>
      </c>
      <c r="EK95" s="142">
        <f t="shared" si="210"/>
        <v>0</v>
      </c>
      <c r="EL95" s="142">
        <f t="shared" si="210"/>
        <v>0</v>
      </c>
      <c r="EM95" s="142">
        <f t="shared" si="210"/>
        <v>0</v>
      </c>
      <c r="EN95" s="142">
        <f t="shared" si="210"/>
        <v>0</v>
      </c>
      <c r="EO95" s="142">
        <f t="shared" si="210"/>
        <v>0</v>
      </c>
      <c r="EP95" s="142">
        <f t="shared" si="210"/>
        <v>0</v>
      </c>
      <c r="EQ95" s="142">
        <f t="shared" si="210"/>
        <v>0</v>
      </c>
      <c r="ER95" s="142">
        <f t="shared" si="210"/>
        <v>0</v>
      </c>
      <c r="ES95" s="142">
        <f t="shared" si="210"/>
        <v>0</v>
      </c>
      <c r="ET95" s="142">
        <f t="shared" si="210"/>
        <v>0</v>
      </c>
      <c r="EU95" s="142">
        <f t="shared" si="210"/>
        <v>0</v>
      </c>
      <c r="EV95" s="142">
        <f t="shared" si="210"/>
        <v>0</v>
      </c>
      <c r="EW95" s="142">
        <f t="shared" si="210"/>
        <v>0</v>
      </c>
      <c r="EX95" s="142">
        <f t="shared" si="210"/>
        <v>0</v>
      </c>
      <c r="EY95" s="142">
        <f t="shared" si="210"/>
        <v>0</v>
      </c>
      <c r="EZ95" s="144">
        <f t="shared" si="160"/>
        <v>0</v>
      </c>
      <c r="FA95" s="141">
        <f>IF(AND($M$3&gt;SUM(Q96:$Q$132),$G$3&lt;SUM(Q95:$Q$132)),$G$3-SUM(Q96:$Q$132),0)</f>
        <v>0</v>
      </c>
      <c r="FB95" s="120">
        <v>38</v>
      </c>
      <c r="FC95" s="145">
        <f>DO6</f>
        <v>0</v>
      </c>
      <c r="FD95" s="145">
        <f>DO133</f>
        <v>0</v>
      </c>
      <c r="FE95" s="141" t="str">
        <f t="shared" si="161"/>
        <v>x</v>
      </c>
    </row>
    <row r="96" spans="1:161" s="141" customFormat="1" ht="24.75" customHeight="1">
      <c r="A96" s="121"/>
      <c r="B96" s="121"/>
      <c r="C96" s="122"/>
      <c r="D96" s="123"/>
      <c r="E96" s="123"/>
      <c r="F96" s="124"/>
      <c r="G96" s="125">
        <f t="shared" si="164"/>
      </c>
      <c r="H96" s="126"/>
      <c r="I96" s="127">
        <f t="shared" si="170"/>
      </c>
      <c r="J96" s="128"/>
      <c r="K96" s="129"/>
      <c r="L96" s="130">
        <f t="shared" si="167"/>
      </c>
      <c r="M96" s="131"/>
      <c r="N96" s="130">
        <f t="shared" si="151"/>
      </c>
      <c r="O96" s="132"/>
      <c r="P96" s="133"/>
      <c r="Q96" s="134">
        <f t="shared" si="152"/>
      </c>
      <c r="R96" s="135">
        <f>IF(AND(E96=1,C96&gt;0),(D96-($B$4-C96)),IF(AND(E96&gt;0,E96=2),(D96-($B$4-C96))*'A - Condition &amp; Criticality'!$E$6,IF(AND(E96&gt;0,E96=3),(D96-($B$4-C96))*'A - Condition &amp; Criticality'!$E$7,IF(AND(E96&gt;0,E96=4),(D96-($B$4-C96))*'A - Condition &amp; Criticality'!$E$8,IF(AND(E96&gt;0,E96=5),(D96-($B$4-C96))*'A - Condition &amp; Criticality'!$E$9,IF(AND(E96&gt;0,E96=6),(D96-($B$4-C96))*'A - Condition &amp; Criticality'!$E$10,IF(AND(E96&gt;0,E96=7),(D96-($B$4-C96))*'A - Condition &amp; Criticality'!$E$11,0)))))))</f>
        <v>0</v>
      </c>
      <c r="S96" s="135">
        <f>IF(AND(E96&gt;0,E96=8),(D96-($B$4-C96))*'A - Condition &amp; Criticality'!$E$12,IF(AND(E96&gt;0,E96=9),(D96-($B$4-C96))*'A - Condition &amp; Criticality'!$E$13,IF(E96=10,0,0)))</f>
        <v>0</v>
      </c>
      <c r="T96" s="136">
        <f t="shared" si="153"/>
      </c>
      <c r="U96" s="137">
        <f t="shared" si="125"/>
        <v>0</v>
      </c>
      <c r="V96" s="138">
        <f t="shared" si="154"/>
        <v>0</v>
      </c>
      <c r="W96" s="138">
        <f t="shared" si="155"/>
        <v>0</v>
      </c>
      <c r="X96" s="139">
        <f>IF($M$3&gt;=SUM(AD96:$AD$132),0,IF(Y96&gt;=AD96,0,-PMT(AE96/12,(AB96)*12,0,(AD96-Y96))/$H$1))</f>
        <v>0</v>
      </c>
      <c r="Y96" s="138" t="e">
        <f>IF(Y97&gt;AD97,(-FV(AE96,(AB96-AB97),0,(Y97-AD97)))+-FV(AE96/12,(AB96-AB97)*12,SUM($X97:X$132)*$H$1),-FV(AE96/12,(AB96-AB97)*12,SUM(X97:$X$132)*$H$1,AC96))</f>
        <v>#N/A</v>
      </c>
      <c r="Z96" s="138" t="e">
        <f>IF(AND(AD96&gt;0,SUM($AD$8:AD95)=0,Y95&gt;0),Y95,0)</f>
        <v>#N/A</v>
      </c>
      <c r="AA96" s="140" t="b">
        <f>IF(AND(X96&gt;0,SUM($X$8:X95)=0),AB96)</f>
        <v>0</v>
      </c>
      <c r="AB96" s="141">
        <f t="shared" si="156"/>
        <v>0</v>
      </c>
      <c r="AC96" s="141">
        <f>IF(AND($M$3&gt;SUM(AD97:$AD$132),$M$3&lt;SUM(AD96:$AD$132)),$M$3-SUM(AD97:$AD$132),0)</f>
        <v>0</v>
      </c>
      <c r="AD96" s="142">
        <f t="shared" si="157"/>
        <v>0</v>
      </c>
      <c r="AE96" s="143" t="e">
        <f t="shared" si="126"/>
        <v>#N/A</v>
      </c>
      <c r="AF96" s="142">
        <f aca="true" t="shared" si="211" ref="AF96:CQ96">IF(AND(NOT(AF$6=AG$6),$T96=AF$6),$V96,0)</f>
        <v>0</v>
      </c>
      <c r="AG96" s="142">
        <f t="shared" si="211"/>
        <v>0</v>
      </c>
      <c r="AH96" s="142">
        <f t="shared" si="211"/>
        <v>0</v>
      </c>
      <c r="AI96" s="142">
        <f t="shared" si="211"/>
        <v>0</v>
      </c>
      <c r="AJ96" s="142">
        <f t="shared" si="211"/>
        <v>0</v>
      </c>
      <c r="AK96" s="142">
        <f t="shared" si="211"/>
        <v>0</v>
      </c>
      <c r="AL96" s="142">
        <f t="shared" si="211"/>
        <v>0</v>
      </c>
      <c r="AM96" s="142">
        <f t="shared" si="211"/>
        <v>0</v>
      </c>
      <c r="AN96" s="142">
        <f t="shared" si="211"/>
        <v>0</v>
      </c>
      <c r="AO96" s="142">
        <f t="shared" si="211"/>
        <v>0</v>
      </c>
      <c r="AP96" s="142">
        <f t="shared" si="211"/>
        <v>0</v>
      </c>
      <c r="AQ96" s="142">
        <f t="shared" si="211"/>
        <v>0</v>
      </c>
      <c r="AR96" s="142">
        <f t="shared" si="211"/>
        <v>0</v>
      </c>
      <c r="AS96" s="142">
        <f t="shared" si="211"/>
        <v>0</v>
      </c>
      <c r="AT96" s="142">
        <f t="shared" si="211"/>
        <v>0</v>
      </c>
      <c r="AU96" s="142">
        <f t="shared" si="211"/>
        <v>0</v>
      </c>
      <c r="AV96" s="142">
        <f t="shared" si="211"/>
        <v>0</v>
      </c>
      <c r="AW96" s="142">
        <f t="shared" si="211"/>
        <v>0</v>
      </c>
      <c r="AX96" s="142">
        <f t="shared" si="211"/>
        <v>0</v>
      </c>
      <c r="AY96" s="142">
        <f t="shared" si="211"/>
        <v>0</v>
      </c>
      <c r="AZ96" s="142">
        <f t="shared" si="211"/>
        <v>0</v>
      </c>
      <c r="BA96" s="142">
        <f t="shared" si="211"/>
        <v>0</v>
      </c>
      <c r="BB96" s="142">
        <f t="shared" si="211"/>
        <v>0</v>
      </c>
      <c r="BC96" s="142">
        <f t="shared" si="211"/>
        <v>0</v>
      </c>
      <c r="BD96" s="142">
        <f t="shared" si="211"/>
        <v>0</v>
      </c>
      <c r="BE96" s="142">
        <f t="shared" si="211"/>
        <v>0</v>
      </c>
      <c r="BF96" s="142">
        <f t="shared" si="211"/>
        <v>0</v>
      </c>
      <c r="BG96" s="142">
        <f t="shared" si="211"/>
        <v>0</v>
      </c>
      <c r="BH96" s="142">
        <f t="shared" si="211"/>
        <v>0</v>
      </c>
      <c r="BI96" s="142">
        <f t="shared" si="211"/>
        <v>0</v>
      </c>
      <c r="BJ96" s="142">
        <f t="shared" si="211"/>
        <v>0</v>
      </c>
      <c r="BK96" s="142">
        <f t="shared" si="211"/>
        <v>0</v>
      </c>
      <c r="BL96" s="142">
        <f t="shared" si="211"/>
        <v>0</v>
      </c>
      <c r="BM96" s="142">
        <f t="shared" si="211"/>
        <v>0</v>
      </c>
      <c r="BN96" s="142">
        <f t="shared" si="211"/>
        <v>0</v>
      </c>
      <c r="BO96" s="142">
        <f t="shared" si="211"/>
        <v>0</v>
      </c>
      <c r="BP96" s="142">
        <f t="shared" si="211"/>
        <v>0</v>
      </c>
      <c r="BQ96" s="142">
        <f t="shared" si="211"/>
        <v>0</v>
      </c>
      <c r="BR96" s="142">
        <f t="shared" si="211"/>
        <v>0</v>
      </c>
      <c r="BS96" s="142">
        <f t="shared" si="211"/>
        <v>0</v>
      </c>
      <c r="BT96" s="142">
        <f t="shared" si="211"/>
        <v>0</v>
      </c>
      <c r="BU96" s="142">
        <f t="shared" si="211"/>
        <v>0</v>
      </c>
      <c r="BV96" s="142">
        <f t="shared" si="211"/>
        <v>0</v>
      </c>
      <c r="BW96" s="142">
        <f t="shared" si="211"/>
        <v>0</v>
      </c>
      <c r="BX96" s="142">
        <f t="shared" si="211"/>
        <v>0</v>
      </c>
      <c r="BY96" s="142">
        <f t="shared" si="211"/>
        <v>0</v>
      </c>
      <c r="BZ96" s="142">
        <f t="shared" si="211"/>
        <v>0</v>
      </c>
      <c r="CA96" s="142">
        <f t="shared" si="211"/>
        <v>0</v>
      </c>
      <c r="CB96" s="142">
        <f t="shared" si="211"/>
        <v>0</v>
      </c>
      <c r="CC96" s="142">
        <f t="shared" si="211"/>
        <v>0</v>
      </c>
      <c r="CD96" s="142">
        <f t="shared" si="211"/>
        <v>0</v>
      </c>
      <c r="CE96" s="142">
        <f t="shared" si="211"/>
        <v>0</v>
      </c>
      <c r="CF96" s="142">
        <f t="shared" si="211"/>
        <v>0</v>
      </c>
      <c r="CG96" s="142">
        <f t="shared" si="211"/>
        <v>0</v>
      </c>
      <c r="CH96" s="142">
        <f t="shared" si="211"/>
        <v>0</v>
      </c>
      <c r="CI96" s="142">
        <f t="shared" si="211"/>
        <v>0</v>
      </c>
      <c r="CJ96" s="142">
        <f t="shared" si="211"/>
        <v>0</v>
      </c>
      <c r="CK96" s="142">
        <f t="shared" si="211"/>
        <v>0</v>
      </c>
      <c r="CL96" s="142">
        <f t="shared" si="211"/>
        <v>0</v>
      </c>
      <c r="CM96" s="142">
        <f t="shared" si="211"/>
        <v>0</v>
      </c>
      <c r="CN96" s="142">
        <f t="shared" si="211"/>
        <v>0</v>
      </c>
      <c r="CO96" s="142">
        <f t="shared" si="211"/>
        <v>0</v>
      </c>
      <c r="CP96" s="142">
        <f t="shared" si="211"/>
        <v>0</v>
      </c>
      <c r="CQ96" s="142">
        <f t="shared" si="211"/>
        <v>0</v>
      </c>
      <c r="CR96" s="142">
        <f aca="true" t="shared" si="212" ref="CR96:EY96">IF(AND(NOT(CR$6=CS$6),$T96=CR$6),$V96,0)</f>
        <v>0</v>
      </c>
      <c r="CS96" s="142">
        <f t="shared" si="212"/>
        <v>0</v>
      </c>
      <c r="CT96" s="142">
        <f t="shared" si="212"/>
        <v>0</v>
      </c>
      <c r="CU96" s="142">
        <f t="shared" si="212"/>
        <v>0</v>
      </c>
      <c r="CV96" s="142">
        <f t="shared" si="212"/>
        <v>0</v>
      </c>
      <c r="CW96" s="142">
        <f t="shared" si="212"/>
        <v>0</v>
      </c>
      <c r="CX96" s="142">
        <f t="shared" si="212"/>
        <v>0</v>
      </c>
      <c r="CY96" s="142">
        <f t="shared" si="212"/>
        <v>0</v>
      </c>
      <c r="CZ96" s="142">
        <f t="shared" si="212"/>
        <v>0</v>
      </c>
      <c r="DA96" s="142">
        <f t="shared" si="212"/>
        <v>0</v>
      </c>
      <c r="DB96" s="142">
        <f t="shared" si="212"/>
        <v>0</v>
      </c>
      <c r="DC96" s="142">
        <f t="shared" si="212"/>
        <v>0</v>
      </c>
      <c r="DD96" s="142">
        <f t="shared" si="212"/>
        <v>0</v>
      </c>
      <c r="DE96" s="142">
        <f t="shared" si="212"/>
        <v>0</v>
      </c>
      <c r="DF96" s="142">
        <f t="shared" si="212"/>
        <v>0</v>
      </c>
      <c r="DG96" s="142">
        <f t="shared" si="212"/>
        <v>0</v>
      </c>
      <c r="DH96" s="142">
        <f t="shared" si="212"/>
        <v>0</v>
      </c>
      <c r="DI96" s="142">
        <f t="shared" si="212"/>
        <v>0</v>
      </c>
      <c r="DJ96" s="142">
        <f t="shared" si="212"/>
        <v>0</v>
      </c>
      <c r="DK96" s="142">
        <f t="shared" si="212"/>
        <v>0</v>
      </c>
      <c r="DL96" s="142">
        <f t="shared" si="212"/>
        <v>0</v>
      </c>
      <c r="DM96" s="142">
        <f t="shared" si="212"/>
        <v>0</v>
      </c>
      <c r="DN96" s="142">
        <f t="shared" si="212"/>
        <v>0</v>
      </c>
      <c r="DO96" s="142">
        <f t="shared" si="212"/>
        <v>0</v>
      </c>
      <c r="DP96" s="142">
        <f t="shared" si="212"/>
        <v>0</v>
      </c>
      <c r="DQ96" s="142">
        <f t="shared" si="212"/>
        <v>0</v>
      </c>
      <c r="DR96" s="142">
        <f t="shared" si="212"/>
        <v>0</v>
      </c>
      <c r="DS96" s="142">
        <f t="shared" si="212"/>
        <v>0</v>
      </c>
      <c r="DT96" s="142">
        <f t="shared" si="212"/>
        <v>0</v>
      </c>
      <c r="DU96" s="142">
        <f t="shared" si="212"/>
        <v>0</v>
      </c>
      <c r="DV96" s="142">
        <f t="shared" si="212"/>
        <v>0</v>
      </c>
      <c r="DW96" s="142">
        <f t="shared" si="212"/>
        <v>0</v>
      </c>
      <c r="DX96" s="142">
        <f t="shared" si="212"/>
        <v>0</v>
      </c>
      <c r="DY96" s="142">
        <f t="shared" si="212"/>
        <v>0</v>
      </c>
      <c r="DZ96" s="142">
        <f t="shared" si="212"/>
        <v>0</v>
      </c>
      <c r="EA96" s="142">
        <f t="shared" si="212"/>
        <v>0</v>
      </c>
      <c r="EB96" s="142">
        <f t="shared" si="212"/>
        <v>0</v>
      </c>
      <c r="EC96" s="142">
        <f t="shared" si="212"/>
        <v>0</v>
      </c>
      <c r="ED96" s="142">
        <f t="shared" si="212"/>
        <v>0</v>
      </c>
      <c r="EE96" s="142">
        <f t="shared" si="212"/>
        <v>0</v>
      </c>
      <c r="EF96" s="142">
        <f t="shared" si="212"/>
        <v>0</v>
      </c>
      <c r="EG96" s="142">
        <f t="shared" si="212"/>
        <v>0</v>
      </c>
      <c r="EH96" s="142">
        <f t="shared" si="212"/>
        <v>0</v>
      </c>
      <c r="EI96" s="142">
        <f t="shared" si="212"/>
        <v>0</v>
      </c>
      <c r="EJ96" s="142">
        <f t="shared" si="212"/>
        <v>0</v>
      </c>
      <c r="EK96" s="142">
        <f t="shared" si="212"/>
        <v>0</v>
      </c>
      <c r="EL96" s="142">
        <f t="shared" si="212"/>
        <v>0</v>
      </c>
      <c r="EM96" s="142">
        <f t="shared" si="212"/>
        <v>0</v>
      </c>
      <c r="EN96" s="142">
        <f t="shared" si="212"/>
        <v>0</v>
      </c>
      <c r="EO96" s="142">
        <f t="shared" si="212"/>
        <v>0</v>
      </c>
      <c r="EP96" s="142">
        <f t="shared" si="212"/>
        <v>0</v>
      </c>
      <c r="EQ96" s="142">
        <f t="shared" si="212"/>
        <v>0</v>
      </c>
      <c r="ER96" s="142">
        <f t="shared" si="212"/>
        <v>0</v>
      </c>
      <c r="ES96" s="142">
        <f t="shared" si="212"/>
        <v>0</v>
      </c>
      <c r="ET96" s="142">
        <f t="shared" si="212"/>
        <v>0</v>
      </c>
      <c r="EU96" s="142">
        <f t="shared" si="212"/>
        <v>0</v>
      </c>
      <c r="EV96" s="142">
        <f t="shared" si="212"/>
        <v>0</v>
      </c>
      <c r="EW96" s="142">
        <f t="shared" si="212"/>
        <v>0</v>
      </c>
      <c r="EX96" s="142">
        <f t="shared" si="212"/>
        <v>0</v>
      </c>
      <c r="EY96" s="142">
        <f t="shared" si="212"/>
        <v>0</v>
      </c>
      <c r="EZ96" s="144">
        <f t="shared" si="160"/>
        <v>0</v>
      </c>
      <c r="FA96" s="141">
        <f>IF(AND($M$3&gt;SUM(Q97:$Q$132),$G$3&lt;SUM(Q96:$Q$132)),$G$3-SUM(Q97:$Q$132),0)</f>
        <v>0</v>
      </c>
      <c r="FB96" s="120">
        <v>37</v>
      </c>
      <c r="FC96" s="145">
        <f>DP6</f>
        <v>0</v>
      </c>
      <c r="FD96" s="145">
        <f>DP133</f>
        <v>0</v>
      </c>
      <c r="FE96" s="141" t="str">
        <f t="shared" si="161"/>
        <v>x</v>
      </c>
    </row>
    <row r="97" spans="1:161" s="141" customFormat="1" ht="24.75" customHeight="1">
      <c r="A97" s="121"/>
      <c r="B97" s="121"/>
      <c r="C97" s="122"/>
      <c r="D97" s="123"/>
      <c r="E97" s="123"/>
      <c r="F97" s="124"/>
      <c r="G97" s="125">
        <f t="shared" si="164"/>
      </c>
      <c r="H97" s="126"/>
      <c r="I97" s="127">
        <f t="shared" si="170"/>
      </c>
      <c r="J97" s="128"/>
      <c r="K97" s="129"/>
      <c r="L97" s="130">
        <f t="shared" si="167"/>
      </c>
      <c r="M97" s="131"/>
      <c r="N97" s="130">
        <f t="shared" si="151"/>
      </c>
      <c r="O97" s="132"/>
      <c r="P97" s="133"/>
      <c r="Q97" s="134">
        <f t="shared" si="152"/>
      </c>
      <c r="R97" s="135">
        <f>IF(AND(E97=1,C97&gt;0),(D97-($B$4-C97)),IF(AND(E97&gt;0,E97=2),(D97-($B$4-C97))*'A - Condition &amp; Criticality'!$E$6,IF(AND(E97&gt;0,E97=3),(D97-($B$4-C97))*'A - Condition &amp; Criticality'!$E$7,IF(AND(E97&gt;0,E97=4),(D97-($B$4-C97))*'A - Condition &amp; Criticality'!$E$8,IF(AND(E97&gt;0,E97=5),(D97-($B$4-C97))*'A - Condition &amp; Criticality'!$E$9,IF(AND(E97&gt;0,E97=6),(D97-($B$4-C97))*'A - Condition &amp; Criticality'!$E$10,IF(AND(E97&gt;0,E97=7),(D97-($B$4-C97))*'A - Condition &amp; Criticality'!$E$11,0)))))))</f>
        <v>0</v>
      </c>
      <c r="S97" s="135">
        <f>IF(AND(E97&gt;0,E97=8),(D97-($B$4-C97))*'A - Condition &amp; Criticality'!$E$12,IF(AND(E97&gt;0,E97=9),(D97-($B$4-C97))*'A - Condition &amp; Criticality'!$E$13,IF(E97=10,0,0)))</f>
        <v>0</v>
      </c>
      <c r="T97" s="136">
        <f t="shared" si="153"/>
      </c>
      <c r="U97" s="137">
        <f t="shared" si="125"/>
        <v>0</v>
      </c>
      <c r="V97" s="138">
        <f t="shared" si="154"/>
        <v>0</v>
      </c>
      <c r="W97" s="138">
        <f t="shared" si="155"/>
        <v>0</v>
      </c>
      <c r="X97" s="139">
        <f>IF($M$3&gt;=SUM(AD97:$AD$132),0,IF(Y97&gt;=AD97,0,-PMT(AE97/12,(AB97)*12,0,(AD97-Y97))/$H$1))</f>
        <v>0</v>
      </c>
      <c r="Y97" s="138" t="e">
        <f>IF(Y98&gt;AD98,(-FV(AE97,(AB97-AB98),0,(Y98-AD98)))+-FV(AE97/12,(AB97-AB98)*12,SUM($X98:X$132)*$H$1),-FV(AE97/12,(AB97-AB98)*12,SUM(X98:$X$132)*$H$1,AC97))</f>
        <v>#N/A</v>
      </c>
      <c r="Z97" s="138" t="e">
        <f>IF(AND(AD97&gt;0,SUM($AD$8:AD96)=0,Y96&gt;0),Y96,0)</f>
        <v>#N/A</v>
      </c>
      <c r="AA97" s="140" t="b">
        <f>IF(AND(X97&gt;0,SUM($X$8:X96)=0),AB97)</f>
        <v>0</v>
      </c>
      <c r="AB97" s="141">
        <f t="shared" si="156"/>
        <v>0</v>
      </c>
      <c r="AC97" s="141">
        <f>IF(AND($M$3&gt;SUM(AD98:$AD$132),$M$3&lt;SUM(AD97:$AD$132)),$M$3-SUM(AD98:$AD$132),0)</f>
        <v>0</v>
      </c>
      <c r="AD97" s="142">
        <f t="shared" si="157"/>
        <v>0</v>
      </c>
      <c r="AE97" s="143" t="e">
        <f t="shared" si="126"/>
        <v>#N/A</v>
      </c>
      <c r="AF97" s="142">
        <f aca="true" t="shared" si="213" ref="AF97:CQ97">IF(AND(NOT(AF$6=AG$6),$T97=AF$6),$V97,0)</f>
        <v>0</v>
      </c>
      <c r="AG97" s="142">
        <f t="shared" si="213"/>
        <v>0</v>
      </c>
      <c r="AH97" s="142">
        <f t="shared" si="213"/>
        <v>0</v>
      </c>
      <c r="AI97" s="142">
        <f t="shared" si="213"/>
        <v>0</v>
      </c>
      <c r="AJ97" s="142">
        <f t="shared" si="213"/>
        <v>0</v>
      </c>
      <c r="AK97" s="142">
        <f t="shared" si="213"/>
        <v>0</v>
      </c>
      <c r="AL97" s="142">
        <f t="shared" si="213"/>
        <v>0</v>
      </c>
      <c r="AM97" s="142">
        <f t="shared" si="213"/>
        <v>0</v>
      </c>
      <c r="AN97" s="142">
        <f t="shared" si="213"/>
        <v>0</v>
      </c>
      <c r="AO97" s="142">
        <f t="shared" si="213"/>
        <v>0</v>
      </c>
      <c r="AP97" s="142">
        <f t="shared" si="213"/>
        <v>0</v>
      </c>
      <c r="AQ97" s="142">
        <f t="shared" si="213"/>
        <v>0</v>
      </c>
      <c r="AR97" s="142">
        <f t="shared" si="213"/>
        <v>0</v>
      </c>
      <c r="AS97" s="142">
        <f t="shared" si="213"/>
        <v>0</v>
      </c>
      <c r="AT97" s="142">
        <f t="shared" si="213"/>
        <v>0</v>
      </c>
      <c r="AU97" s="142">
        <f t="shared" si="213"/>
        <v>0</v>
      </c>
      <c r="AV97" s="142">
        <f t="shared" si="213"/>
        <v>0</v>
      </c>
      <c r="AW97" s="142">
        <f t="shared" si="213"/>
        <v>0</v>
      </c>
      <c r="AX97" s="142">
        <f t="shared" si="213"/>
        <v>0</v>
      </c>
      <c r="AY97" s="142">
        <f t="shared" si="213"/>
        <v>0</v>
      </c>
      <c r="AZ97" s="142">
        <f t="shared" si="213"/>
        <v>0</v>
      </c>
      <c r="BA97" s="142">
        <f t="shared" si="213"/>
        <v>0</v>
      </c>
      <c r="BB97" s="142">
        <f t="shared" si="213"/>
        <v>0</v>
      </c>
      <c r="BC97" s="142">
        <f t="shared" si="213"/>
        <v>0</v>
      </c>
      <c r="BD97" s="142">
        <f t="shared" si="213"/>
        <v>0</v>
      </c>
      <c r="BE97" s="142">
        <f t="shared" si="213"/>
        <v>0</v>
      </c>
      <c r="BF97" s="142">
        <f t="shared" si="213"/>
        <v>0</v>
      </c>
      <c r="BG97" s="142">
        <f t="shared" si="213"/>
        <v>0</v>
      </c>
      <c r="BH97" s="142">
        <f t="shared" si="213"/>
        <v>0</v>
      </c>
      <c r="BI97" s="142">
        <f t="shared" si="213"/>
        <v>0</v>
      </c>
      <c r="BJ97" s="142">
        <f t="shared" si="213"/>
        <v>0</v>
      </c>
      <c r="BK97" s="142">
        <f t="shared" si="213"/>
        <v>0</v>
      </c>
      <c r="BL97" s="142">
        <f t="shared" si="213"/>
        <v>0</v>
      </c>
      <c r="BM97" s="142">
        <f t="shared" si="213"/>
        <v>0</v>
      </c>
      <c r="BN97" s="142">
        <f t="shared" si="213"/>
        <v>0</v>
      </c>
      <c r="BO97" s="142">
        <f t="shared" si="213"/>
        <v>0</v>
      </c>
      <c r="BP97" s="142">
        <f t="shared" si="213"/>
        <v>0</v>
      </c>
      <c r="BQ97" s="142">
        <f t="shared" si="213"/>
        <v>0</v>
      </c>
      <c r="BR97" s="142">
        <f t="shared" si="213"/>
        <v>0</v>
      </c>
      <c r="BS97" s="142">
        <f t="shared" si="213"/>
        <v>0</v>
      </c>
      <c r="BT97" s="142">
        <f t="shared" si="213"/>
        <v>0</v>
      </c>
      <c r="BU97" s="142">
        <f t="shared" si="213"/>
        <v>0</v>
      </c>
      <c r="BV97" s="142">
        <f t="shared" si="213"/>
        <v>0</v>
      </c>
      <c r="BW97" s="142">
        <f t="shared" si="213"/>
        <v>0</v>
      </c>
      <c r="BX97" s="142">
        <f t="shared" si="213"/>
        <v>0</v>
      </c>
      <c r="BY97" s="142">
        <f t="shared" si="213"/>
        <v>0</v>
      </c>
      <c r="BZ97" s="142">
        <f t="shared" si="213"/>
        <v>0</v>
      </c>
      <c r="CA97" s="142">
        <f t="shared" si="213"/>
        <v>0</v>
      </c>
      <c r="CB97" s="142">
        <f t="shared" si="213"/>
        <v>0</v>
      </c>
      <c r="CC97" s="142">
        <f t="shared" si="213"/>
        <v>0</v>
      </c>
      <c r="CD97" s="142">
        <f t="shared" si="213"/>
        <v>0</v>
      </c>
      <c r="CE97" s="142">
        <f t="shared" si="213"/>
        <v>0</v>
      </c>
      <c r="CF97" s="142">
        <f t="shared" si="213"/>
        <v>0</v>
      </c>
      <c r="CG97" s="142">
        <f t="shared" si="213"/>
        <v>0</v>
      </c>
      <c r="CH97" s="142">
        <f t="shared" si="213"/>
        <v>0</v>
      </c>
      <c r="CI97" s="142">
        <f t="shared" si="213"/>
        <v>0</v>
      </c>
      <c r="CJ97" s="142">
        <f t="shared" si="213"/>
        <v>0</v>
      </c>
      <c r="CK97" s="142">
        <f t="shared" si="213"/>
        <v>0</v>
      </c>
      <c r="CL97" s="142">
        <f t="shared" si="213"/>
        <v>0</v>
      </c>
      <c r="CM97" s="142">
        <f t="shared" si="213"/>
        <v>0</v>
      </c>
      <c r="CN97" s="142">
        <f t="shared" si="213"/>
        <v>0</v>
      </c>
      <c r="CO97" s="142">
        <f t="shared" si="213"/>
        <v>0</v>
      </c>
      <c r="CP97" s="142">
        <f t="shared" si="213"/>
        <v>0</v>
      </c>
      <c r="CQ97" s="142">
        <f t="shared" si="213"/>
        <v>0</v>
      </c>
      <c r="CR97" s="142">
        <f aca="true" t="shared" si="214" ref="CR97:EY97">IF(AND(NOT(CR$6=CS$6),$T97=CR$6),$V97,0)</f>
        <v>0</v>
      </c>
      <c r="CS97" s="142">
        <f t="shared" si="214"/>
        <v>0</v>
      </c>
      <c r="CT97" s="142">
        <f t="shared" si="214"/>
        <v>0</v>
      </c>
      <c r="CU97" s="142">
        <f t="shared" si="214"/>
        <v>0</v>
      </c>
      <c r="CV97" s="142">
        <f t="shared" si="214"/>
        <v>0</v>
      </c>
      <c r="CW97" s="142">
        <f t="shared" si="214"/>
        <v>0</v>
      </c>
      <c r="CX97" s="142">
        <f t="shared" si="214"/>
        <v>0</v>
      </c>
      <c r="CY97" s="142">
        <f t="shared" si="214"/>
        <v>0</v>
      </c>
      <c r="CZ97" s="142">
        <f t="shared" si="214"/>
        <v>0</v>
      </c>
      <c r="DA97" s="142">
        <f t="shared" si="214"/>
        <v>0</v>
      </c>
      <c r="DB97" s="142">
        <f t="shared" si="214"/>
        <v>0</v>
      </c>
      <c r="DC97" s="142">
        <f t="shared" si="214"/>
        <v>0</v>
      </c>
      <c r="DD97" s="142">
        <f t="shared" si="214"/>
        <v>0</v>
      </c>
      <c r="DE97" s="142">
        <f t="shared" si="214"/>
        <v>0</v>
      </c>
      <c r="DF97" s="142">
        <f t="shared" si="214"/>
        <v>0</v>
      </c>
      <c r="DG97" s="142">
        <f t="shared" si="214"/>
        <v>0</v>
      </c>
      <c r="DH97" s="142">
        <f t="shared" si="214"/>
        <v>0</v>
      </c>
      <c r="DI97" s="142">
        <f t="shared" si="214"/>
        <v>0</v>
      </c>
      <c r="DJ97" s="142">
        <f t="shared" si="214"/>
        <v>0</v>
      </c>
      <c r="DK97" s="142">
        <f t="shared" si="214"/>
        <v>0</v>
      </c>
      <c r="DL97" s="142">
        <f t="shared" si="214"/>
        <v>0</v>
      </c>
      <c r="DM97" s="142">
        <f t="shared" si="214"/>
        <v>0</v>
      </c>
      <c r="DN97" s="142">
        <f t="shared" si="214"/>
        <v>0</v>
      </c>
      <c r="DO97" s="142">
        <f t="shared" si="214"/>
        <v>0</v>
      </c>
      <c r="DP97" s="142">
        <f t="shared" si="214"/>
        <v>0</v>
      </c>
      <c r="DQ97" s="142">
        <f t="shared" si="214"/>
        <v>0</v>
      </c>
      <c r="DR97" s="142">
        <f t="shared" si="214"/>
        <v>0</v>
      </c>
      <c r="DS97" s="142">
        <f t="shared" si="214"/>
        <v>0</v>
      </c>
      <c r="DT97" s="142">
        <f t="shared" si="214"/>
        <v>0</v>
      </c>
      <c r="DU97" s="142">
        <f t="shared" si="214"/>
        <v>0</v>
      </c>
      <c r="DV97" s="142">
        <f t="shared" si="214"/>
        <v>0</v>
      </c>
      <c r="DW97" s="142">
        <f t="shared" si="214"/>
        <v>0</v>
      </c>
      <c r="DX97" s="142">
        <f t="shared" si="214"/>
        <v>0</v>
      </c>
      <c r="DY97" s="142">
        <f t="shared" si="214"/>
        <v>0</v>
      </c>
      <c r="DZ97" s="142">
        <f t="shared" si="214"/>
        <v>0</v>
      </c>
      <c r="EA97" s="142">
        <f t="shared" si="214"/>
        <v>0</v>
      </c>
      <c r="EB97" s="142">
        <f t="shared" si="214"/>
        <v>0</v>
      </c>
      <c r="EC97" s="142">
        <f t="shared" si="214"/>
        <v>0</v>
      </c>
      <c r="ED97" s="142">
        <f t="shared" si="214"/>
        <v>0</v>
      </c>
      <c r="EE97" s="142">
        <f t="shared" si="214"/>
        <v>0</v>
      </c>
      <c r="EF97" s="142">
        <f t="shared" si="214"/>
        <v>0</v>
      </c>
      <c r="EG97" s="142">
        <f t="shared" si="214"/>
        <v>0</v>
      </c>
      <c r="EH97" s="142">
        <f t="shared" si="214"/>
        <v>0</v>
      </c>
      <c r="EI97" s="142">
        <f t="shared" si="214"/>
        <v>0</v>
      </c>
      <c r="EJ97" s="142">
        <f t="shared" si="214"/>
        <v>0</v>
      </c>
      <c r="EK97" s="142">
        <f t="shared" si="214"/>
        <v>0</v>
      </c>
      <c r="EL97" s="142">
        <f t="shared" si="214"/>
        <v>0</v>
      </c>
      <c r="EM97" s="142">
        <f t="shared" si="214"/>
        <v>0</v>
      </c>
      <c r="EN97" s="142">
        <f t="shared" si="214"/>
        <v>0</v>
      </c>
      <c r="EO97" s="142">
        <f t="shared" si="214"/>
        <v>0</v>
      </c>
      <c r="EP97" s="142">
        <f t="shared" si="214"/>
        <v>0</v>
      </c>
      <c r="EQ97" s="142">
        <f t="shared" si="214"/>
        <v>0</v>
      </c>
      <c r="ER97" s="142">
        <f t="shared" si="214"/>
        <v>0</v>
      </c>
      <c r="ES97" s="142">
        <f t="shared" si="214"/>
        <v>0</v>
      </c>
      <c r="ET97" s="142">
        <f t="shared" si="214"/>
        <v>0</v>
      </c>
      <c r="EU97" s="142">
        <f t="shared" si="214"/>
        <v>0</v>
      </c>
      <c r="EV97" s="142">
        <f t="shared" si="214"/>
        <v>0</v>
      </c>
      <c r="EW97" s="142">
        <f t="shared" si="214"/>
        <v>0</v>
      </c>
      <c r="EX97" s="142">
        <f t="shared" si="214"/>
        <v>0</v>
      </c>
      <c r="EY97" s="142">
        <f t="shared" si="214"/>
        <v>0</v>
      </c>
      <c r="EZ97" s="144">
        <f t="shared" si="160"/>
        <v>0</v>
      </c>
      <c r="FA97" s="141">
        <f>IF(AND($M$3&gt;SUM(Q98:$Q$132),$G$3&lt;SUM(Q97:$Q$132)),$G$3-SUM(Q98:$Q$132),0)</f>
        <v>0</v>
      </c>
      <c r="FB97" s="120">
        <v>36</v>
      </c>
      <c r="FC97" s="145">
        <f>DQ6</f>
        <v>0</v>
      </c>
      <c r="FD97" s="145">
        <f>DQ133</f>
        <v>0</v>
      </c>
      <c r="FE97" s="141" t="str">
        <f t="shared" si="161"/>
        <v>x</v>
      </c>
    </row>
    <row r="98" spans="1:161" s="141" customFormat="1" ht="24.75" customHeight="1">
      <c r="A98" s="121"/>
      <c r="B98" s="121"/>
      <c r="C98" s="122"/>
      <c r="D98" s="123"/>
      <c r="E98" s="123"/>
      <c r="F98" s="124"/>
      <c r="G98" s="125">
        <f t="shared" si="164"/>
      </c>
      <c r="H98" s="126"/>
      <c r="I98" s="127">
        <f t="shared" si="170"/>
      </c>
      <c r="J98" s="128"/>
      <c r="K98" s="129"/>
      <c r="L98" s="130">
        <f t="shared" si="167"/>
      </c>
      <c r="M98" s="131"/>
      <c r="N98" s="130">
        <f t="shared" si="151"/>
      </c>
      <c r="O98" s="132"/>
      <c r="P98" s="133"/>
      <c r="Q98" s="134">
        <f t="shared" si="152"/>
      </c>
      <c r="R98" s="135">
        <f>IF(AND(E98=1,C98&gt;0),(D98-($B$4-C98)),IF(AND(E98&gt;0,E98=2),(D98-($B$4-C98))*'A - Condition &amp; Criticality'!$E$6,IF(AND(E98&gt;0,E98=3),(D98-($B$4-C98))*'A - Condition &amp; Criticality'!$E$7,IF(AND(E98&gt;0,E98=4),(D98-($B$4-C98))*'A - Condition &amp; Criticality'!$E$8,IF(AND(E98&gt;0,E98=5),(D98-($B$4-C98))*'A - Condition &amp; Criticality'!$E$9,IF(AND(E98&gt;0,E98=6),(D98-($B$4-C98))*'A - Condition &amp; Criticality'!$E$10,IF(AND(E98&gt;0,E98=7),(D98-($B$4-C98))*'A - Condition &amp; Criticality'!$E$11,0)))))))</f>
        <v>0</v>
      </c>
      <c r="S98" s="135">
        <f>IF(AND(E98&gt;0,E98=8),(D98-($B$4-C98))*'A - Condition &amp; Criticality'!$E$12,IF(AND(E98&gt;0,E98=9),(D98-($B$4-C98))*'A - Condition &amp; Criticality'!$E$13,IF(E98=10,0,0)))</f>
        <v>0</v>
      </c>
      <c r="T98" s="136">
        <f t="shared" si="153"/>
      </c>
      <c r="U98" s="137">
        <f t="shared" si="125"/>
        <v>0</v>
      </c>
      <c r="V98" s="138">
        <f t="shared" si="154"/>
        <v>0</v>
      </c>
      <c r="W98" s="138">
        <f t="shared" si="155"/>
        <v>0</v>
      </c>
      <c r="X98" s="139">
        <f>IF($M$3&gt;=SUM(AD98:$AD$132),0,IF(Y98&gt;=AD98,0,-PMT(AE98/12,(AB98)*12,0,(AD98-Y98))/$H$1))</f>
        <v>0</v>
      </c>
      <c r="Y98" s="138" t="e">
        <f>IF(Y99&gt;AD99,(-FV(AE98,(AB98-AB99),0,(Y99-AD99)))+-FV(AE98/12,(AB98-AB99)*12,SUM($X99:X$132)*$H$1),-FV(AE98/12,(AB98-AB99)*12,SUM(X99:$X$132)*$H$1,AC98))</f>
        <v>#N/A</v>
      </c>
      <c r="Z98" s="138" t="e">
        <f>IF(AND(AD98&gt;0,SUM($AD$8:AD97)=0,Y97&gt;0),Y97,0)</f>
        <v>#N/A</v>
      </c>
      <c r="AA98" s="140" t="b">
        <f>IF(AND(X98&gt;0,SUM($X$8:X97)=0),AB98)</f>
        <v>0</v>
      </c>
      <c r="AB98" s="141">
        <f t="shared" si="156"/>
        <v>0</v>
      </c>
      <c r="AC98" s="141">
        <f>IF(AND($M$3&gt;SUM(AD99:$AD$132),$M$3&lt;SUM(AD98:$AD$132)),$M$3-SUM(AD99:$AD$132),0)</f>
        <v>0</v>
      </c>
      <c r="AD98" s="142">
        <f t="shared" si="157"/>
        <v>0</v>
      </c>
      <c r="AE98" s="143" t="e">
        <f t="shared" si="126"/>
        <v>#N/A</v>
      </c>
      <c r="AF98" s="142">
        <f aca="true" t="shared" si="215" ref="AF98:CQ98">IF(AND(NOT(AF$6=AG$6),$T98=AF$6),$V98,0)</f>
        <v>0</v>
      </c>
      <c r="AG98" s="142">
        <f t="shared" si="215"/>
        <v>0</v>
      </c>
      <c r="AH98" s="142">
        <f t="shared" si="215"/>
        <v>0</v>
      </c>
      <c r="AI98" s="142">
        <f t="shared" si="215"/>
        <v>0</v>
      </c>
      <c r="AJ98" s="142">
        <f t="shared" si="215"/>
        <v>0</v>
      </c>
      <c r="AK98" s="142">
        <f t="shared" si="215"/>
        <v>0</v>
      </c>
      <c r="AL98" s="142">
        <f t="shared" si="215"/>
        <v>0</v>
      </c>
      <c r="AM98" s="142">
        <f t="shared" si="215"/>
        <v>0</v>
      </c>
      <c r="AN98" s="142">
        <f t="shared" si="215"/>
        <v>0</v>
      </c>
      <c r="AO98" s="142">
        <f t="shared" si="215"/>
        <v>0</v>
      </c>
      <c r="AP98" s="142">
        <f t="shared" si="215"/>
        <v>0</v>
      </c>
      <c r="AQ98" s="142">
        <f t="shared" si="215"/>
        <v>0</v>
      </c>
      <c r="AR98" s="142">
        <f t="shared" si="215"/>
        <v>0</v>
      </c>
      <c r="AS98" s="142">
        <f t="shared" si="215"/>
        <v>0</v>
      </c>
      <c r="AT98" s="142">
        <f t="shared" si="215"/>
        <v>0</v>
      </c>
      <c r="AU98" s="142">
        <f t="shared" si="215"/>
        <v>0</v>
      </c>
      <c r="AV98" s="142">
        <f t="shared" si="215"/>
        <v>0</v>
      </c>
      <c r="AW98" s="142">
        <f t="shared" si="215"/>
        <v>0</v>
      </c>
      <c r="AX98" s="142">
        <f t="shared" si="215"/>
        <v>0</v>
      </c>
      <c r="AY98" s="142">
        <f t="shared" si="215"/>
        <v>0</v>
      </c>
      <c r="AZ98" s="142">
        <f t="shared" si="215"/>
        <v>0</v>
      </c>
      <c r="BA98" s="142">
        <f t="shared" si="215"/>
        <v>0</v>
      </c>
      <c r="BB98" s="142">
        <f t="shared" si="215"/>
        <v>0</v>
      </c>
      <c r="BC98" s="142">
        <f t="shared" si="215"/>
        <v>0</v>
      </c>
      <c r="BD98" s="142">
        <f t="shared" si="215"/>
        <v>0</v>
      </c>
      <c r="BE98" s="142">
        <f t="shared" si="215"/>
        <v>0</v>
      </c>
      <c r="BF98" s="142">
        <f t="shared" si="215"/>
        <v>0</v>
      </c>
      <c r="BG98" s="142">
        <f t="shared" si="215"/>
        <v>0</v>
      </c>
      <c r="BH98" s="142">
        <f t="shared" si="215"/>
        <v>0</v>
      </c>
      <c r="BI98" s="142">
        <f t="shared" si="215"/>
        <v>0</v>
      </c>
      <c r="BJ98" s="142">
        <f t="shared" si="215"/>
        <v>0</v>
      </c>
      <c r="BK98" s="142">
        <f t="shared" si="215"/>
        <v>0</v>
      </c>
      <c r="BL98" s="142">
        <f t="shared" si="215"/>
        <v>0</v>
      </c>
      <c r="BM98" s="142">
        <f t="shared" si="215"/>
        <v>0</v>
      </c>
      <c r="BN98" s="142">
        <f t="shared" si="215"/>
        <v>0</v>
      </c>
      <c r="BO98" s="142">
        <f t="shared" si="215"/>
        <v>0</v>
      </c>
      <c r="BP98" s="142">
        <f t="shared" si="215"/>
        <v>0</v>
      </c>
      <c r="BQ98" s="142">
        <f t="shared" si="215"/>
        <v>0</v>
      </c>
      <c r="BR98" s="142">
        <f t="shared" si="215"/>
        <v>0</v>
      </c>
      <c r="BS98" s="142">
        <f t="shared" si="215"/>
        <v>0</v>
      </c>
      <c r="BT98" s="142">
        <f t="shared" si="215"/>
        <v>0</v>
      </c>
      <c r="BU98" s="142">
        <f t="shared" si="215"/>
        <v>0</v>
      </c>
      <c r="BV98" s="142">
        <f t="shared" si="215"/>
        <v>0</v>
      </c>
      <c r="BW98" s="142">
        <f t="shared" si="215"/>
        <v>0</v>
      </c>
      <c r="BX98" s="142">
        <f t="shared" si="215"/>
        <v>0</v>
      </c>
      <c r="BY98" s="142">
        <f t="shared" si="215"/>
        <v>0</v>
      </c>
      <c r="BZ98" s="142">
        <f t="shared" si="215"/>
        <v>0</v>
      </c>
      <c r="CA98" s="142">
        <f t="shared" si="215"/>
        <v>0</v>
      </c>
      <c r="CB98" s="142">
        <f t="shared" si="215"/>
        <v>0</v>
      </c>
      <c r="CC98" s="142">
        <f t="shared" si="215"/>
        <v>0</v>
      </c>
      <c r="CD98" s="142">
        <f t="shared" si="215"/>
        <v>0</v>
      </c>
      <c r="CE98" s="142">
        <f t="shared" si="215"/>
        <v>0</v>
      </c>
      <c r="CF98" s="142">
        <f t="shared" si="215"/>
        <v>0</v>
      </c>
      <c r="CG98" s="142">
        <f t="shared" si="215"/>
        <v>0</v>
      </c>
      <c r="CH98" s="142">
        <f t="shared" si="215"/>
        <v>0</v>
      </c>
      <c r="CI98" s="142">
        <f t="shared" si="215"/>
        <v>0</v>
      </c>
      <c r="CJ98" s="142">
        <f t="shared" si="215"/>
        <v>0</v>
      </c>
      <c r="CK98" s="142">
        <f t="shared" si="215"/>
        <v>0</v>
      </c>
      <c r="CL98" s="142">
        <f t="shared" si="215"/>
        <v>0</v>
      </c>
      <c r="CM98" s="142">
        <f t="shared" si="215"/>
        <v>0</v>
      </c>
      <c r="CN98" s="142">
        <f t="shared" si="215"/>
        <v>0</v>
      </c>
      <c r="CO98" s="142">
        <f t="shared" si="215"/>
        <v>0</v>
      </c>
      <c r="CP98" s="142">
        <f t="shared" si="215"/>
        <v>0</v>
      </c>
      <c r="CQ98" s="142">
        <f t="shared" si="215"/>
        <v>0</v>
      </c>
      <c r="CR98" s="142">
        <f aca="true" t="shared" si="216" ref="CR98:EY98">IF(AND(NOT(CR$6=CS$6),$T98=CR$6),$V98,0)</f>
        <v>0</v>
      </c>
      <c r="CS98" s="142">
        <f t="shared" si="216"/>
        <v>0</v>
      </c>
      <c r="CT98" s="142">
        <f t="shared" si="216"/>
        <v>0</v>
      </c>
      <c r="CU98" s="142">
        <f t="shared" si="216"/>
        <v>0</v>
      </c>
      <c r="CV98" s="142">
        <f t="shared" si="216"/>
        <v>0</v>
      </c>
      <c r="CW98" s="142">
        <f t="shared" si="216"/>
        <v>0</v>
      </c>
      <c r="CX98" s="142">
        <f t="shared" si="216"/>
        <v>0</v>
      </c>
      <c r="CY98" s="142">
        <f t="shared" si="216"/>
        <v>0</v>
      </c>
      <c r="CZ98" s="142">
        <f t="shared" si="216"/>
        <v>0</v>
      </c>
      <c r="DA98" s="142">
        <f t="shared" si="216"/>
        <v>0</v>
      </c>
      <c r="DB98" s="142">
        <f t="shared" si="216"/>
        <v>0</v>
      </c>
      <c r="DC98" s="142">
        <f t="shared" si="216"/>
        <v>0</v>
      </c>
      <c r="DD98" s="142">
        <f t="shared" si="216"/>
        <v>0</v>
      </c>
      <c r="DE98" s="142">
        <f t="shared" si="216"/>
        <v>0</v>
      </c>
      <c r="DF98" s="142">
        <f t="shared" si="216"/>
        <v>0</v>
      </c>
      <c r="DG98" s="142">
        <f t="shared" si="216"/>
        <v>0</v>
      </c>
      <c r="DH98" s="142">
        <f t="shared" si="216"/>
        <v>0</v>
      </c>
      <c r="DI98" s="142">
        <f t="shared" si="216"/>
        <v>0</v>
      </c>
      <c r="DJ98" s="142">
        <f t="shared" si="216"/>
        <v>0</v>
      </c>
      <c r="DK98" s="142">
        <f t="shared" si="216"/>
        <v>0</v>
      </c>
      <c r="DL98" s="142">
        <f t="shared" si="216"/>
        <v>0</v>
      </c>
      <c r="DM98" s="142">
        <f t="shared" si="216"/>
        <v>0</v>
      </c>
      <c r="DN98" s="142">
        <f t="shared" si="216"/>
        <v>0</v>
      </c>
      <c r="DO98" s="142">
        <f t="shared" si="216"/>
        <v>0</v>
      </c>
      <c r="DP98" s="142">
        <f t="shared" si="216"/>
        <v>0</v>
      </c>
      <c r="DQ98" s="142">
        <f t="shared" si="216"/>
        <v>0</v>
      </c>
      <c r="DR98" s="142">
        <f t="shared" si="216"/>
        <v>0</v>
      </c>
      <c r="DS98" s="142">
        <f t="shared" si="216"/>
        <v>0</v>
      </c>
      <c r="DT98" s="142">
        <f t="shared" si="216"/>
        <v>0</v>
      </c>
      <c r="DU98" s="142">
        <f t="shared" si="216"/>
        <v>0</v>
      </c>
      <c r="DV98" s="142">
        <f t="shared" si="216"/>
        <v>0</v>
      </c>
      <c r="DW98" s="142">
        <f t="shared" si="216"/>
        <v>0</v>
      </c>
      <c r="DX98" s="142">
        <f t="shared" si="216"/>
        <v>0</v>
      </c>
      <c r="DY98" s="142">
        <f t="shared" si="216"/>
        <v>0</v>
      </c>
      <c r="DZ98" s="142">
        <f t="shared" si="216"/>
        <v>0</v>
      </c>
      <c r="EA98" s="142">
        <f t="shared" si="216"/>
        <v>0</v>
      </c>
      <c r="EB98" s="142">
        <f t="shared" si="216"/>
        <v>0</v>
      </c>
      <c r="EC98" s="142">
        <f t="shared" si="216"/>
        <v>0</v>
      </c>
      <c r="ED98" s="142">
        <f t="shared" si="216"/>
        <v>0</v>
      </c>
      <c r="EE98" s="142">
        <f t="shared" si="216"/>
        <v>0</v>
      </c>
      <c r="EF98" s="142">
        <f t="shared" si="216"/>
        <v>0</v>
      </c>
      <c r="EG98" s="142">
        <f t="shared" si="216"/>
        <v>0</v>
      </c>
      <c r="EH98" s="142">
        <f t="shared" si="216"/>
        <v>0</v>
      </c>
      <c r="EI98" s="142">
        <f t="shared" si="216"/>
        <v>0</v>
      </c>
      <c r="EJ98" s="142">
        <f t="shared" si="216"/>
        <v>0</v>
      </c>
      <c r="EK98" s="142">
        <f t="shared" si="216"/>
        <v>0</v>
      </c>
      <c r="EL98" s="142">
        <f t="shared" si="216"/>
        <v>0</v>
      </c>
      <c r="EM98" s="142">
        <f t="shared" si="216"/>
        <v>0</v>
      </c>
      <c r="EN98" s="142">
        <f t="shared" si="216"/>
        <v>0</v>
      </c>
      <c r="EO98" s="142">
        <f t="shared" si="216"/>
        <v>0</v>
      </c>
      <c r="EP98" s="142">
        <f t="shared" si="216"/>
        <v>0</v>
      </c>
      <c r="EQ98" s="142">
        <f t="shared" si="216"/>
        <v>0</v>
      </c>
      <c r="ER98" s="142">
        <f t="shared" si="216"/>
        <v>0</v>
      </c>
      <c r="ES98" s="142">
        <f t="shared" si="216"/>
        <v>0</v>
      </c>
      <c r="ET98" s="142">
        <f t="shared" si="216"/>
        <v>0</v>
      </c>
      <c r="EU98" s="142">
        <f t="shared" si="216"/>
        <v>0</v>
      </c>
      <c r="EV98" s="142">
        <f t="shared" si="216"/>
        <v>0</v>
      </c>
      <c r="EW98" s="142">
        <f t="shared" si="216"/>
        <v>0</v>
      </c>
      <c r="EX98" s="142">
        <f t="shared" si="216"/>
        <v>0</v>
      </c>
      <c r="EY98" s="142">
        <f t="shared" si="216"/>
        <v>0</v>
      </c>
      <c r="EZ98" s="144">
        <f t="shared" si="160"/>
        <v>0</v>
      </c>
      <c r="FA98" s="141">
        <f>IF(AND($M$3&gt;SUM(Q99:$Q$132),$G$3&lt;SUM(Q98:$Q$132)),$G$3-SUM(Q99:$Q$132),0)</f>
        <v>0</v>
      </c>
      <c r="FB98" s="120">
        <v>35</v>
      </c>
      <c r="FC98" s="145">
        <f>DR6</f>
        <v>0</v>
      </c>
      <c r="FD98" s="145">
        <f>DR133</f>
        <v>0</v>
      </c>
      <c r="FE98" s="141" t="str">
        <f t="shared" si="161"/>
        <v>x</v>
      </c>
    </row>
    <row r="99" spans="1:161" s="141" customFormat="1" ht="24.75" customHeight="1">
      <c r="A99" s="121"/>
      <c r="B99" s="121"/>
      <c r="C99" s="122"/>
      <c r="D99" s="123"/>
      <c r="E99" s="123"/>
      <c r="F99" s="124"/>
      <c r="G99" s="125">
        <f t="shared" si="164"/>
      </c>
      <c r="H99" s="126"/>
      <c r="I99" s="127">
        <f t="shared" si="170"/>
      </c>
      <c r="J99" s="128"/>
      <c r="K99" s="129"/>
      <c r="L99" s="130">
        <f t="shared" si="167"/>
      </c>
      <c r="M99" s="131"/>
      <c r="N99" s="130">
        <f t="shared" si="151"/>
      </c>
      <c r="O99" s="132"/>
      <c r="P99" s="133"/>
      <c r="Q99" s="134">
        <f t="shared" si="152"/>
      </c>
      <c r="R99" s="135">
        <f>IF(AND(E99=1,C99&gt;0),(D99-($B$4-C99)),IF(AND(E99&gt;0,E99=2),(D99-($B$4-C99))*'A - Condition &amp; Criticality'!$E$6,IF(AND(E99&gt;0,E99=3),(D99-($B$4-C99))*'A - Condition &amp; Criticality'!$E$7,IF(AND(E99&gt;0,E99=4),(D99-($B$4-C99))*'A - Condition &amp; Criticality'!$E$8,IF(AND(E99&gt;0,E99=5),(D99-($B$4-C99))*'A - Condition &amp; Criticality'!$E$9,IF(AND(E99&gt;0,E99=6),(D99-($B$4-C99))*'A - Condition &amp; Criticality'!$E$10,IF(AND(E99&gt;0,E99=7),(D99-($B$4-C99))*'A - Condition &amp; Criticality'!$E$11,0)))))))</f>
        <v>0</v>
      </c>
      <c r="S99" s="135">
        <f>IF(AND(E99&gt;0,E99=8),(D99-($B$4-C99))*'A - Condition &amp; Criticality'!$E$12,IF(AND(E99&gt;0,E99=9),(D99-($B$4-C99))*'A - Condition &amp; Criticality'!$E$13,IF(E99=10,0,0)))</f>
        <v>0</v>
      </c>
      <c r="T99" s="136">
        <f t="shared" si="153"/>
      </c>
      <c r="U99" s="137">
        <f t="shared" si="125"/>
        <v>0</v>
      </c>
      <c r="V99" s="138">
        <f t="shared" si="154"/>
        <v>0</v>
      </c>
      <c r="W99" s="138">
        <f t="shared" si="155"/>
        <v>0</v>
      </c>
      <c r="X99" s="139">
        <f>IF($M$3&gt;=SUM(AD99:$AD$132),0,IF(Y99&gt;=AD99,0,-PMT(AE99/12,(AB99)*12,0,(AD99-Y99))/$H$1))</f>
        <v>0</v>
      </c>
      <c r="Y99" s="138" t="e">
        <f>IF(Y100&gt;AD100,(-FV(AE99,(AB99-AB100),0,(Y100-AD100)))+-FV(AE99/12,(AB99-AB100)*12,SUM($X100:X$132)*$H$1),-FV(AE99/12,(AB99-AB100)*12,SUM(X100:$X$132)*$H$1,AC99))</f>
        <v>#N/A</v>
      </c>
      <c r="Z99" s="138" t="e">
        <f>IF(AND(AD99&gt;0,SUM($AD$8:AD98)=0,Y98&gt;0),Y98,0)</f>
        <v>#N/A</v>
      </c>
      <c r="AA99" s="140" t="b">
        <f>IF(AND(X99&gt;0,SUM($X$8:X98)=0),AB99)</f>
        <v>0</v>
      </c>
      <c r="AB99" s="141">
        <f t="shared" si="156"/>
        <v>0</v>
      </c>
      <c r="AC99" s="141">
        <f>IF(AND($M$3&gt;SUM(AD100:$AD$132),$M$3&lt;SUM(AD99:$AD$132)),$M$3-SUM(AD100:$AD$132),0)</f>
        <v>0</v>
      </c>
      <c r="AD99" s="142">
        <f t="shared" si="157"/>
        <v>0</v>
      </c>
      <c r="AE99" s="143" t="e">
        <f t="shared" si="126"/>
        <v>#N/A</v>
      </c>
      <c r="AF99" s="142">
        <f aca="true" t="shared" si="217" ref="AF99:CQ99">IF(AND(NOT(AF$6=AG$6),$T99=AF$6),$V99,0)</f>
        <v>0</v>
      </c>
      <c r="AG99" s="142">
        <f t="shared" si="217"/>
        <v>0</v>
      </c>
      <c r="AH99" s="142">
        <f t="shared" si="217"/>
        <v>0</v>
      </c>
      <c r="AI99" s="142">
        <f t="shared" si="217"/>
        <v>0</v>
      </c>
      <c r="AJ99" s="142">
        <f t="shared" si="217"/>
        <v>0</v>
      </c>
      <c r="AK99" s="142">
        <f t="shared" si="217"/>
        <v>0</v>
      </c>
      <c r="AL99" s="142">
        <f t="shared" si="217"/>
        <v>0</v>
      </c>
      <c r="AM99" s="142">
        <f t="shared" si="217"/>
        <v>0</v>
      </c>
      <c r="AN99" s="142">
        <f t="shared" si="217"/>
        <v>0</v>
      </c>
      <c r="AO99" s="142">
        <f t="shared" si="217"/>
        <v>0</v>
      </c>
      <c r="AP99" s="142">
        <f t="shared" si="217"/>
        <v>0</v>
      </c>
      <c r="AQ99" s="142">
        <f t="shared" si="217"/>
        <v>0</v>
      </c>
      <c r="AR99" s="142">
        <f t="shared" si="217"/>
        <v>0</v>
      </c>
      <c r="AS99" s="142">
        <f t="shared" si="217"/>
        <v>0</v>
      </c>
      <c r="AT99" s="142">
        <f t="shared" si="217"/>
        <v>0</v>
      </c>
      <c r="AU99" s="142">
        <f t="shared" si="217"/>
        <v>0</v>
      </c>
      <c r="AV99" s="142">
        <f t="shared" si="217"/>
        <v>0</v>
      </c>
      <c r="AW99" s="142">
        <f t="shared" si="217"/>
        <v>0</v>
      </c>
      <c r="AX99" s="142">
        <f t="shared" si="217"/>
        <v>0</v>
      </c>
      <c r="AY99" s="142">
        <f t="shared" si="217"/>
        <v>0</v>
      </c>
      <c r="AZ99" s="142">
        <f t="shared" si="217"/>
        <v>0</v>
      </c>
      <c r="BA99" s="142">
        <f t="shared" si="217"/>
        <v>0</v>
      </c>
      <c r="BB99" s="142">
        <f t="shared" si="217"/>
        <v>0</v>
      </c>
      <c r="BC99" s="142">
        <f t="shared" si="217"/>
        <v>0</v>
      </c>
      <c r="BD99" s="142">
        <f t="shared" si="217"/>
        <v>0</v>
      </c>
      <c r="BE99" s="142">
        <f t="shared" si="217"/>
        <v>0</v>
      </c>
      <c r="BF99" s="142">
        <f t="shared" si="217"/>
        <v>0</v>
      </c>
      <c r="BG99" s="142">
        <f t="shared" si="217"/>
        <v>0</v>
      </c>
      <c r="BH99" s="142">
        <f t="shared" si="217"/>
        <v>0</v>
      </c>
      <c r="BI99" s="142">
        <f t="shared" si="217"/>
        <v>0</v>
      </c>
      <c r="BJ99" s="142">
        <f t="shared" si="217"/>
        <v>0</v>
      </c>
      <c r="BK99" s="142">
        <f t="shared" si="217"/>
        <v>0</v>
      </c>
      <c r="BL99" s="142">
        <f t="shared" si="217"/>
        <v>0</v>
      </c>
      <c r="BM99" s="142">
        <f t="shared" si="217"/>
        <v>0</v>
      </c>
      <c r="BN99" s="142">
        <f t="shared" si="217"/>
        <v>0</v>
      </c>
      <c r="BO99" s="142">
        <f t="shared" si="217"/>
        <v>0</v>
      </c>
      <c r="BP99" s="142">
        <f t="shared" si="217"/>
        <v>0</v>
      </c>
      <c r="BQ99" s="142">
        <f t="shared" si="217"/>
        <v>0</v>
      </c>
      <c r="BR99" s="142">
        <f t="shared" si="217"/>
        <v>0</v>
      </c>
      <c r="BS99" s="142">
        <f t="shared" si="217"/>
        <v>0</v>
      </c>
      <c r="BT99" s="142">
        <f t="shared" si="217"/>
        <v>0</v>
      </c>
      <c r="BU99" s="142">
        <f t="shared" si="217"/>
        <v>0</v>
      </c>
      <c r="BV99" s="142">
        <f t="shared" si="217"/>
        <v>0</v>
      </c>
      <c r="BW99" s="142">
        <f t="shared" si="217"/>
        <v>0</v>
      </c>
      <c r="BX99" s="142">
        <f t="shared" si="217"/>
        <v>0</v>
      </c>
      <c r="BY99" s="142">
        <f t="shared" si="217"/>
        <v>0</v>
      </c>
      <c r="BZ99" s="142">
        <f t="shared" si="217"/>
        <v>0</v>
      </c>
      <c r="CA99" s="142">
        <f t="shared" si="217"/>
        <v>0</v>
      </c>
      <c r="CB99" s="142">
        <f t="shared" si="217"/>
        <v>0</v>
      </c>
      <c r="CC99" s="142">
        <f t="shared" si="217"/>
        <v>0</v>
      </c>
      <c r="CD99" s="142">
        <f t="shared" si="217"/>
        <v>0</v>
      </c>
      <c r="CE99" s="142">
        <f t="shared" si="217"/>
        <v>0</v>
      </c>
      <c r="CF99" s="142">
        <f t="shared" si="217"/>
        <v>0</v>
      </c>
      <c r="CG99" s="142">
        <f t="shared" si="217"/>
        <v>0</v>
      </c>
      <c r="CH99" s="142">
        <f t="shared" si="217"/>
        <v>0</v>
      </c>
      <c r="CI99" s="142">
        <f t="shared" si="217"/>
        <v>0</v>
      </c>
      <c r="CJ99" s="142">
        <f t="shared" si="217"/>
        <v>0</v>
      </c>
      <c r="CK99" s="142">
        <f t="shared" si="217"/>
        <v>0</v>
      </c>
      <c r="CL99" s="142">
        <f t="shared" si="217"/>
        <v>0</v>
      </c>
      <c r="CM99" s="142">
        <f t="shared" si="217"/>
        <v>0</v>
      </c>
      <c r="CN99" s="142">
        <f t="shared" si="217"/>
        <v>0</v>
      </c>
      <c r="CO99" s="142">
        <f t="shared" si="217"/>
        <v>0</v>
      </c>
      <c r="CP99" s="142">
        <f t="shared" si="217"/>
        <v>0</v>
      </c>
      <c r="CQ99" s="142">
        <f t="shared" si="217"/>
        <v>0</v>
      </c>
      <c r="CR99" s="142">
        <f aca="true" t="shared" si="218" ref="CR99:EY99">IF(AND(NOT(CR$6=CS$6),$T99=CR$6),$V99,0)</f>
        <v>0</v>
      </c>
      <c r="CS99" s="142">
        <f t="shared" si="218"/>
        <v>0</v>
      </c>
      <c r="CT99" s="142">
        <f t="shared" si="218"/>
        <v>0</v>
      </c>
      <c r="CU99" s="142">
        <f t="shared" si="218"/>
        <v>0</v>
      </c>
      <c r="CV99" s="142">
        <f t="shared" si="218"/>
        <v>0</v>
      </c>
      <c r="CW99" s="142">
        <f t="shared" si="218"/>
        <v>0</v>
      </c>
      <c r="CX99" s="142">
        <f t="shared" si="218"/>
        <v>0</v>
      </c>
      <c r="CY99" s="142">
        <f t="shared" si="218"/>
        <v>0</v>
      </c>
      <c r="CZ99" s="142">
        <f t="shared" si="218"/>
        <v>0</v>
      </c>
      <c r="DA99" s="142">
        <f t="shared" si="218"/>
        <v>0</v>
      </c>
      <c r="DB99" s="142">
        <f t="shared" si="218"/>
        <v>0</v>
      </c>
      <c r="DC99" s="142">
        <f t="shared" si="218"/>
        <v>0</v>
      </c>
      <c r="DD99" s="142">
        <f t="shared" si="218"/>
        <v>0</v>
      </c>
      <c r="DE99" s="142">
        <f t="shared" si="218"/>
        <v>0</v>
      </c>
      <c r="DF99" s="142">
        <f t="shared" si="218"/>
        <v>0</v>
      </c>
      <c r="DG99" s="142">
        <f t="shared" si="218"/>
        <v>0</v>
      </c>
      <c r="DH99" s="142">
        <f t="shared" si="218"/>
        <v>0</v>
      </c>
      <c r="DI99" s="142">
        <f t="shared" si="218"/>
        <v>0</v>
      </c>
      <c r="DJ99" s="142">
        <f t="shared" si="218"/>
        <v>0</v>
      </c>
      <c r="DK99" s="142">
        <f t="shared" si="218"/>
        <v>0</v>
      </c>
      <c r="DL99" s="142">
        <f t="shared" si="218"/>
        <v>0</v>
      </c>
      <c r="DM99" s="142">
        <f t="shared" si="218"/>
        <v>0</v>
      </c>
      <c r="DN99" s="142">
        <f t="shared" si="218"/>
        <v>0</v>
      </c>
      <c r="DO99" s="142">
        <f t="shared" si="218"/>
        <v>0</v>
      </c>
      <c r="DP99" s="142">
        <f t="shared" si="218"/>
        <v>0</v>
      </c>
      <c r="DQ99" s="142">
        <f t="shared" si="218"/>
        <v>0</v>
      </c>
      <c r="DR99" s="142">
        <f t="shared" si="218"/>
        <v>0</v>
      </c>
      <c r="DS99" s="142">
        <f t="shared" si="218"/>
        <v>0</v>
      </c>
      <c r="DT99" s="142">
        <f t="shared" si="218"/>
        <v>0</v>
      </c>
      <c r="DU99" s="142">
        <f t="shared" si="218"/>
        <v>0</v>
      </c>
      <c r="DV99" s="142">
        <f t="shared" si="218"/>
        <v>0</v>
      </c>
      <c r="DW99" s="142">
        <f t="shared" si="218"/>
        <v>0</v>
      </c>
      <c r="DX99" s="142">
        <f t="shared" si="218"/>
        <v>0</v>
      </c>
      <c r="DY99" s="142">
        <f t="shared" si="218"/>
        <v>0</v>
      </c>
      <c r="DZ99" s="142">
        <f t="shared" si="218"/>
        <v>0</v>
      </c>
      <c r="EA99" s="142">
        <f t="shared" si="218"/>
        <v>0</v>
      </c>
      <c r="EB99" s="142">
        <f t="shared" si="218"/>
        <v>0</v>
      </c>
      <c r="EC99" s="142">
        <f t="shared" si="218"/>
        <v>0</v>
      </c>
      <c r="ED99" s="142">
        <f t="shared" si="218"/>
        <v>0</v>
      </c>
      <c r="EE99" s="142">
        <f t="shared" si="218"/>
        <v>0</v>
      </c>
      <c r="EF99" s="142">
        <f t="shared" si="218"/>
        <v>0</v>
      </c>
      <c r="EG99" s="142">
        <f t="shared" si="218"/>
        <v>0</v>
      </c>
      <c r="EH99" s="142">
        <f t="shared" si="218"/>
        <v>0</v>
      </c>
      <c r="EI99" s="142">
        <f t="shared" si="218"/>
        <v>0</v>
      </c>
      <c r="EJ99" s="142">
        <f t="shared" si="218"/>
        <v>0</v>
      </c>
      <c r="EK99" s="142">
        <f t="shared" si="218"/>
        <v>0</v>
      </c>
      <c r="EL99" s="142">
        <f t="shared" si="218"/>
        <v>0</v>
      </c>
      <c r="EM99" s="142">
        <f t="shared" si="218"/>
        <v>0</v>
      </c>
      <c r="EN99" s="142">
        <f t="shared" si="218"/>
        <v>0</v>
      </c>
      <c r="EO99" s="142">
        <f t="shared" si="218"/>
        <v>0</v>
      </c>
      <c r="EP99" s="142">
        <f t="shared" si="218"/>
        <v>0</v>
      </c>
      <c r="EQ99" s="142">
        <f t="shared" si="218"/>
        <v>0</v>
      </c>
      <c r="ER99" s="142">
        <f t="shared" si="218"/>
        <v>0</v>
      </c>
      <c r="ES99" s="142">
        <f t="shared" si="218"/>
        <v>0</v>
      </c>
      <c r="ET99" s="142">
        <f t="shared" si="218"/>
        <v>0</v>
      </c>
      <c r="EU99" s="142">
        <f t="shared" si="218"/>
        <v>0</v>
      </c>
      <c r="EV99" s="142">
        <f t="shared" si="218"/>
        <v>0</v>
      </c>
      <c r="EW99" s="142">
        <f t="shared" si="218"/>
        <v>0</v>
      </c>
      <c r="EX99" s="142">
        <f t="shared" si="218"/>
        <v>0</v>
      </c>
      <c r="EY99" s="142">
        <f t="shared" si="218"/>
        <v>0</v>
      </c>
      <c r="EZ99" s="144">
        <f t="shared" si="160"/>
        <v>0</v>
      </c>
      <c r="FA99" s="141">
        <f>IF(AND($M$3&gt;SUM(Q100:$Q$132),$G$3&lt;SUM(Q99:$Q$132)),$G$3-SUM(Q100:$Q$132),0)</f>
        <v>0</v>
      </c>
      <c r="FB99" s="120">
        <v>34</v>
      </c>
      <c r="FC99" s="145">
        <f>DS6</f>
        <v>0</v>
      </c>
      <c r="FD99" s="145">
        <f>DS133</f>
        <v>0</v>
      </c>
      <c r="FE99" s="141" t="str">
        <f t="shared" si="161"/>
        <v>x</v>
      </c>
    </row>
    <row r="100" spans="1:161" s="141" customFormat="1" ht="24.75" customHeight="1">
      <c r="A100" s="121"/>
      <c r="B100" s="121"/>
      <c r="C100" s="122"/>
      <c r="D100" s="123"/>
      <c r="E100" s="123"/>
      <c r="F100" s="124"/>
      <c r="G100" s="125">
        <f t="shared" si="164"/>
      </c>
      <c r="H100" s="126"/>
      <c r="I100" s="127">
        <f t="shared" si="170"/>
      </c>
      <c r="J100" s="128"/>
      <c r="K100" s="129"/>
      <c r="L100" s="130">
        <f t="shared" si="167"/>
      </c>
      <c r="M100" s="131"/>
      <c r="N100" s="130">
        <f t="shared" si="151"/>
      </c>
      <c r="O100" s="132"/>
      <c r="P100" s="133"/>
      <c r="Q100" s="134">
        <f t="shared" si="152"/>
      </c>
      <c r="R100" s="135">
        <f>IF(AND(E100=1,C100&gt;0),(D100-($B$4-C100)),IF(AND(E100&gt;0,E100=2),(D100-($B$4-C100))*'A - Condition &amp; Criticality'!$E$6,IF(AND(E100&gt;0,E100=3),(D100-($B$4-C100))*'A - Condition &amp; Criticality'!$E$7,IF(AND(E100&gt;0,E100=4),(D100-($B$4-C100))*'A - Condition &amp; Criticality'!$E$8,IF(AND(E100&gt;0,E100=5),(D100-($B$4-C100))*'A - Condition &amp; Criticality'!$E$9,IF(AND(E100&gt;0,E100=6),(D100-($B$4-C100))*'A - Condition &amp; Criticality'!$E$10,IF(AND(E100&gt;0,E100=7),(D100-($B$4-C100))*'A - Condition &amp; Criticality'!$E$11,0)))))))</f>
        <v>0</v>
      </c>
      <c r="S100" s="135">
        <f>IF(AND(E100&gt;0,E100=8),(D100-($B$4-C100))*'A - Condition &amp; Criticality'!$E$12,IF(AND(E100&gt;0,E100=9),(D100-($B$4-C100))*'A - Condition &amp; Criticality'!$E$13,IF(E100=10,0,0)))</f>
        <v>0</v>
      </c>
      <c r="T100" s="136">
        <f t="shared" si="153"/>
      </c>
      <c r="U100" s="137">
        <f t="shared" si="125"/>
        <v>0</v>
      </c>
      <c r="V100" s="138">
        <f t="shared" si="154"/>
        <v>0</v>
      </c>
      <c r="W100" s="138">
        <f t="shared" si="155"/>
        <v>0</v>
      </c>
      <c r="X100" s="139">
        <f>IF($M$3&gt;=SUM(AD100:$AD$132),0,IF(Y100&gt;=AD100,0,-PMT(AE100/12,(AB100)*12,0,(AD100-Y100))/$H$1))</f>
        <v>0</v>
      </c>
      <c r="Y100" s="138" t="e">
        <f>IF(Y101&gt;AD101,(-FV(AE100,(AB100-AB101),0,(Y101-AD101)))+-FV(AE100/12,(AB100-AB101)*12,SUM($X101:X$132)*$H$1),-FV(AE100/12,(AB100-AB101)*12,SUM(X101:$X$132)*$H$1,AC100))</f>
        <v>#N/A</v>
      </c>
      <c r="Z100" s="138" t="e">
        <f>IF(AND(AD100&gt;0,SUM($AD$8:AD99)=0,Y99&gt;0),Y99,0)</f>
        <v>#N/A</v>
      </c>
      <c r="AA100" s="140" t="b">
        <f>IF(AND(X100&gt;0,SUM($X$8:X99)=0),AB100)</f>
        <v>0</v>
      </c>
      <c r="AB100" s="141">
        <f t="shared" si="156"/>
        <v>0</v>
      </c>
      <c r="AC100" s="141">
        <f>IF(AND($M$3&gt;SUM(AD101:$AD$132),$M$3&lt;SUM(AD100:$AD$132)),$M$3-SUM(AD101:$AD$132),0)</f>
        <v>0</v>
      </c>
      <c r="AD100" s="142">
        <f t="shared" si="157"/>
        <v>0</v>
      </c>
      <c r="AE100" s="143" t="e">
        <f t="shared" si="126"/>
        <v>#N/A</v>
      </c>
      <c r="AF100" s="142">
        <f aca="true" t="shared" si="219" ref="AF100:CQ100">IF(AND(NOT(AF$6=AG$6),$T100=AF$6),$V100,0)</f>
        <v>0</v>
      </c>
      <c r="AG100" s="142">
        <f t="shared" si="219"/>
        <v>0</v>
      </c>
      <c r="AH100" s="142">
        <f t="shared" si="219"/>
        <v>0</v>
      </c>
      <c r="AI100" s="142">
        <f t="shared" si="219"/>
        <v>0</v>
      </c>
      <c r="AJ100" s="142">
        <f t="shared" si="219"/>
        <v>0</v>
      </c>
      <c r="AK100" s="142">
        <f t="shared" si="219"/>
        <v>0</v>
      </c>
      <c r="AL100" s="142">
        <f t="shared" si="219"/>
        <v>0</v>
      </c>
      <c r="AM100" s="142">
        <f t="shared" si="219"/>
        <v>0</v>
      </c>
      <c r="AN100" s="142">
        <f t="shared" si="219"/>
        <v>0</v>
      </c>
      <c r="AO100" s="142">
        <f t="shared" si="219"/>
        <v>0</v>
      </c>
      <c r="AP100" s="142">
        <f t="shared" si="219"/>
        <v>0</v>
      </c>
      <c r="AQ100" s="142">
        <f t="shared" si="219"/>
        <v>0</v>
      </c>
      <c r="AR100" s="142">
        <f t="shared" si="219"/>
        <v>0</v>
      </c>
      <c r="AS100" s="142">
        <f t="shared" si="219"/>
        <v>0</v>
      </c>
      <c r="AT100" s="142">
        <f t="shared" si="219"/>
        <v>0</v>
      </c>
      <c r="AU100" s="142">
        <f t="shared" si="219"/>
        <v>0</v>
      </c>
      <c r="AV100" s="142">
        <f t="shared" si="219"/>
        <v>0</v>
      </c>
      <c r="AW100" s="142">
        <f t="shared" si="219"/>
        <v>0</v>
      </c>
      <c r="AX100" s="142">
        <f t="shared" si="219"/>
        <v>0</v>
      </c>
      <c r="AY100" s="142">
        <f t="shared" si="219"/>
        <v>0</v>
      </c>
      <c r="AZ100" s="142">
        <f t="shared" si="219"/>
        <v>0</v>
      </c>
      <c r="BA100" s="142">
        <f t="shared" si="219"/>
        <v>0</v>
      </c>
      <c r="BB100" s="142">
        <f t="shared" si="219"/>
        <v>0</v>
      </c>
      <c r="BC100" s="142">
        <f t="shared" si="219"/>
        <v>0</v>
      </c>
      <c r="BD100" s="142">
        <f t="shared" si="219"/>
        <v>0</v>
      </c>
      <c r="BE100" s="142">
        <f t="shared" si="219"/>
        <v>0</v>
      </c>
      <c r="BF100" s="142">
        <f t="shared" si="219"/>
        <v>0</v>
      </c>
      <c r="BG100" s="142">
        <f t="shared" si="219"/>
        <v>0</v>
      </c>
      <c r="BH100" s="142">
        <f t="shared" si="219"/>
        <v>0</v>
      </c>
      <c r="BI100" s="142">
        <f t="shared" si="219"/>
        <v>0</v>
      </c>
      <c r="BJ100" s="142">
        <f t="shared" si="219"/>
        <v>0</v>
      </c>
      <c r="BK100" s="142">
        <f t="shared" si="219"/>
        <v>0</v>
      </c>
      <c r="BL100" s="142">
        <f t="shared" si="219"/>
        <v>0</v>
      </c>
      <c r="BM100" s="142">
        <f t="shared" si="219"/>
        <v>0</v>
      </c>
      <c r="BN100" s="142">
        <f t="shared" si="219"/>
        <v>0</v>
      </c>
      <c r="BO100" s="142">
        <f t="shared" si="219"/>
        <v>0</v>
      </c>
      <c r="BP100" s="142">
        <f t="shared" si="219"/>
        <v>0</v>
      </c>
      <c r="BQ100" s="142">
        <f t="shared" si="219"/>
        <v>0</v>
      </c>
      <c r="BR100" s="142">
        <f t="shared" si="219"/>
        <v>0</v>
      </c>
      <c r="BS100" s="142">
        <f t="shared" si="219"/>
        <v>0</v>
      </c>
      <c r="BT100" s="142">
        <f t="shared" si="219"/>
        <v>0</v>
      </c>
      <c r="BU100" s="142">
        <f t="shared" si="219"/>
        <v>0</v>
      </c>
      <c r="BV100" s="142">
        <f t="shared" si="219"/>
        <v>0</v>
      </c>
      <c r="BW100" s="142">
        <f t="shared" si="219"/>
        <v>0</v>
      </c>
      <c r="BX100" s="142">
        <f t="shared" si="219"/>
        <v>0</v>
      </c>
      <c r="BY100" s="142">
        <f t="shared" si="219"/>
        <v>0</v>
      </c>
      <c r="BZ100" s="142">
        <f t="shared" si="219"/>
        <v>0</v>
      </c>
      <c r="CA100" s="142">
        <f t="shared" si="219"/>
        <v>0</v>
      </c>
      <c r="CB100" s="142">
        <f t="shared" si="219"/>
        <v>0</v>
      </c>
      <c r="CC100" s="142">
        <f t="shared" si="219"/>
        <v>0</v>
      </c>
      <c r="CD100" s="142">
        <f t="shared" si="219"/>
        <v>0</v>
      </c>
      <c r="CE100" s="142">
        <f t="shared" si="219"/>
        <v>0</v>
      </c>
      <c r="CF100" s="142">
        <f t="shared" si="219"/>
        <v>0</v>
      </c>
      <c r="CG100" s="142">
        <f t="shared" si="219"/>
        <v>0</v>
      </c>
      <c r="CH100" s="142">
        <f t="shared" si="219"/>
        <v>0</v>
      </c>
      <c r="CI100" s="142">
        <f t="shared" si="219"/>
        <v>0</v>
      </c>
      <c r="CJ100" s="142">
        <f t="shared" si="219"/>
        <v>0</v>
      </c>
      <c r="CK100" s="142">
        <f t="shared" si="219"/>
        <v>0</v>
      </c>
      <c r="CL100" s="142">
        <f t="shared" si="219"/>
        <v>0</v>
      </c>
      <c r="CM100" s="142">
        <f t="shared" si="219"/>
        <v>0</v>
      </c>
      <c r="CN100" s="142">
        <f t="shared" si="219"/>
        <v>0</v>
      </c>
      <c r="CO100" s="142">
        <f t="shared" si="219"/>
        <v>0</v>
      </c>
      <c r="CP100" s="142">
        <f t="shared" si="219"/>
        <v>0</v>
      </c>
      <c r="CQ100" s="142">
        <f t="shared" si="219"/>
        <v>0</v>
      </c>
      <c r="CR100" s="142">
        <f aca="true" t="shared" si="220" ref="CR100:EY100">IF(AND(NOT(CR$6=CS$6),$T100=CR$6),$V100,0)</f>
        <v>0</v>
      </c>
      <c r="CS100" s="142">
        <f t="shared" si="220"/>
        <v>0</v>
      </c>
      <c r="CT100" s="142">
        <f t="shared" si="220"/>
        <v>0</v>
      </c>
      <c r="CU100" s="142">
        <f t="shared" si="220"/>
        <v>0</v>
      </c>
      <c r="CV100" s="142">
        <f t="shared" si="220"/>
        <v>0</v>
      </c>
      <c r="CW100" s="142">
        <f t="shared" si="220"/>
        <v>0</v>
      </c>
      <c r="CX100" s="142">
        <f t="shared" si="220"/>
        <v>0</v>
      </c>
      <c r="CY100" s="142">
        <f t="shared" si="220"/>
        <v>0</v>
      </c>
      <c r="CZ100" s="142">
        <f t="shared" si="220"/>
        <v>0</v>
      </c>
      <c r="DA100" s="142">
        <f t="shared" si="220"/>
        <v>0</v>
      </c>
      <c r="DB100" s="142">
        <f t="shared" si="220"/>
        <v>0</v>
      </c>
      <c r="DC100" s="142">
        <f t="shared" si="220"/>
        <v>0</v>
      </c>
      <c r="DD100" s="142">
        <f t="shared" si="220"/>
        <v>0</v>
      </c>
      <c r="DE100" s="142">
        <f t="shared" si="220"/>
        <v>0</v>
      </c>
      <c r="DF100" s="142">
        <f t="shared" si="220"/>
        <v>0</v>
      </c>
      <c r="DG100" s="142">
        <f t="shared" si="220"/>
        <v>0</v>
      </c>
      <c r="DH100" s="142">
        <f t="shared" si="220"/>
        <v>0</v>
      </c>
      <c r="DI100" s="142">
        <f t="shared" si="220"/>
        <v>0</v>
      </c>
      <c r="DJ100" s="142">
        <f t="shared" si="220"/>
        <v>0</v>
      </c>
      <c r="DK100" s="142">
        <f t="shared" si="220"/>
        <v>0</v>
      </c>
      <c r="DL100" s="142">
        <f t="shared" si="220"/>
        <v>0</v>
      </c>
      <c r="DM100" s="142">
        <f t="shared" si="220"/>
        <v>0</v>
      </c>
      <c r="DN100" s="142">
        <f t="shared" si="220"/>
        <v>0</v>
      </c>
      <c r="DO100" s="142">
        <f t="shared" si="220"/>
        <v>0</v>
      </c>
      <c r="DP100" s="142">
        <f t="shared" si="220"/>
        <v>0</v>
      </c>
      <c r="DQ100" s="142">
        <f t="shared" si="220"/>
        <v>0</v>
      </c>
      <c r="DR100" s="142">
        <f t="shared" si="220"/>
        <v>0</v>
      </c>
      <c r="DS100" s="142">
        <f t="shared" si="220"/>
        <v>0</v>
      </c>
      <c r="DT100" s="142">
        <f t="shared" si="220"/>
        <v>0</v>
      </c>
      <c r="DU100" s="142">
        <f t="shared" si="220"/>
        <v>0</v>
      </c>
      <c r="DV100" s="142">
        <f t="shared" si="220"/>
        <v>0</v>
      </c>
      <c r="DW100" s="142">
        <f t="shared" si="220"/>
        <v>0</v>
      </c>
      <c r="DX100" s="142">
        <f t="shared" si="220"/>
        <v>0</v>
      </c>
      <c r="DY100" s="142">
        <f t="shared" si="220"/>
        <v>0</v>
      </c>
      <c r="DZ100" s="142">
        <f t="shared" si="220"/>
        <v>0</v>
      </c>
      <c r="EA100" s="142">
        <f t="shared" si="220"/>
        <v>0</v>
      </c>
      <c r="EB100" s="142">
        <f t="shared" si="220"/>
        <v>0</v>
      </c>
      <c r="EC100" s="142">
        <f t="shared" si="220"/>
        <v>0</v>
      </c>
      <c r="ED100" s="142">
        <f t="shared" si="220"/>
        <v>0</v>
      </c>
      <c r="EE100" s="142">
        <f t="shared" si="220"/>
        <v>0</v>
      </c>
      <c r="EF100" s="142">
        <f t="shared" si="220"/>
        <v>0</v>
      </c>
      <c r="EG100" s="142">
        <f t="shared" si="220"/>
        <v>0</v>
      </c>
      <c r="EH100" s="142">
        <f t="shared" si="220"/>
        <v>0</v>
      </c>
      <c r="EI100" s="142">
        <f t="shared" si="220"/>
        <v>0</v>
      </c>
      <c r="EJ100" s="142">
        <f t="shared" si="220"/>
        <v>0</v>
      </c>
      <c r="EK100" s="142">
        <f t="shared" si="220"/>
        <v>0</v>
      </c>
      <c r="EL100" s="142">
        <f t="shared" si="220"/>
        <v>0</v>
      </c>
      <c r="EM100" s="142">
        <f t="shared" si="220"/>
        <v>0</v>
      </c>
      <c r="EN100" s="142">
        <f t="shared" si="220"/>
        <v>0</v>
      </c>
      <c r="EO100" s="142">
        <f t="shared" si="220"/>
        <v>0</v>
      </c>
      <c r="EP100" s="142">
        <f t="shared" si="220"/>
        <v>0</v>
      </c>
      <c r="EQ100" s="142">
        <f t="shared" si="220"/>
        <v>0</v>
      </c>
      <c r="ER100" s="142">
        <f t="shared" si="220"/>
        <v>0</v>
      </c>
      <c r="ES100" s="142">
        <f t="shared" si="220"/>
        <v>0</v>
      </c>
      <c r="ET100" s="142">
        <f t="shared" si="220"/>
        <v>0</v>
      </c>
      <c r="EU100" s="142">
        <f t="shared" si="220"/>
        <v>0</v>
      </c>
      <c r="EV100" s="142">
        <f t="shared" si="220"/>
        <v>0</v>
      </c>
      <c r="EW100" s="142">
        <f t="shared" si="220"/>
        <v>0</v>
      </c>
      <c r="EX100" s="142">
        <f t="shared" si="220"/>
        <v>0</v>
      </c>
      <c r="EY100" s="142">
        <f t="shared" si="220"/>
        <v>0</v>
      </c>
      <c r="EZ100" s="144">
        <f t="shared" si="160"/>
        <v>0</v>
      </c>
      <c r="FA100" s="141">
        <f>IF(AND($M$3&gt;SUM(Q101:$Q$132),$G$3&lt;SUM(Q100:$Q$132)),$G$3-SUM(Q101:$Q$132),0)</f>
        <v>0</v>
      </c>
      <c r="FB100" s="120">
        <v>33</v>
      </c>
      <c r="FC100" s="145">
        <f>DT6</f>
        <v>0</v>
      </c>
      <c r="FD100" s="145">
        <f>DT133</f>
        <v>0</v>
      </c>
      <c r="FE100" s="141" t="str">
        <f t="shared" si="161"/>
        <v>x</v>
      </c>
    </row>
    <row r="101" spans="1:161" s="141" customFormat="1" ht="24.75" customHeight="1">
      <c r="A101" s="121"/>
      <c r="B101" s="121"/>
      <c r="C101" s="122"/>
      <c r="D101" s="123"/>
      <c r="E101" s="123"/>
      <c r="F101" s="124"/>
      <c r="G101" s="125">
        <f t="shared" si="164"/>
      </c>
      <c r="H101" s="126"/>
      <c r="I101" s="127">
        <f t="shared" si="170"/>
      </c>
      <c r="J101" s="128"/>
      <c r="K101" s="129"/>
      <c r="L101" s="130">
        <f t="shared" si="167"/>
      </c>
      <c r="M101" s="131"/>
      <c r="N101" s="130">
        <f t="shared" si="151"/>
      </c>
      <c r="O101" s="132"/>
      <c r="P101" s="133"/>
      <c r="Q101" s="134">
        <f t="shared" si="152"/>
      </c>
      <c r="R101" s="135">
        <f>IF(AND(E101=1,C101&gt;0),(D101-($B$4-C101)),IF(AND(E101&gt;0,E101=2),(D101-($B$4-C101))*'A - Condition &amp; Criticality'!$E$6,IF(AND(E101&gt;0,E101=3),(D101-($B$4-C101))*'A - Condition &amp; Criticality'!$E$7,IF(AND(E101&gt;0,E101=4),(D101-($B$4-C101))*'A - Condition &amp; Criticality'!$E$8,IF(AND(E101&gt;0,E101=5),(D101-($B$4-C101))*'A - Condition &amp; Criticality'!$E$9,IF(AND(E101&gt;0,E101=6),(D101-($B$4-C101))*'A - Condition &amp; Criticality'!$E$10,IF(AND(E101&gt;0,E101=7),(D101-($B$4-C101))*'A - Condition &amp; Criticality'!$E$11,0)))))))</f>
        <v>0</v>
      </c>
      <c r="S101" s="135">
        <f>IF(AND(E101&gt;0,E101=8),(D101-($B$4-C101))*'A - Condition &amp; Criticality'!$E$12,IF(AND(E101&gt;0,E101=9),(D101-($B$4-C101))*'A - Condition &amp; Criticality'!$E$13,IF(E101=10,0,0)))</f>
        <v>0</v>
      </c>
      <c r="T101" s="136">
        <f t="shared" si="153"/>
      </c>
      <c r="U101" s="137">
        <f t="shared" si="125"/>
        <v>0</v>
      </c>
      <c r="V101" s="138">
        <f t="shared" si="154"/>
        <v>0</v>
      </c>
      <c r="W101" s="138">
        <f t="shared" si="155"/>
        <v>0</v>
      </c>
      <c r="X101" s="139">
        <f>IF($M$3&gt;=SUM(AD101:$AD$132),0,IF(Y101&gt;=AD101,0,-PMT(AE101/12,(AB101)*12,0,(AD101-Y101))/$H$1))</f>
        <v>0</v>
      </c>
      <c r="Y101" s="138" t="e">
        <f>IF(Y102&gt;AD102,(-FV(AE101,(AB101-AB102),0,(Y102-AD102)))+-FV(AE101/12,(AB101-AB102)*12,SUM($X102:X$132)*$H$1),-FV(AE101/12,(AB101-AB102)*12,SUM(X102:$X$132)*$H$1,AC101))</f>
        <v>#N/A</v>
      </c>
      <c r="Z101" s="138" t="e">
        <f>IF(AND(AD101&gt;0,SUM($AD$8:AD100)=0,Y100&gt;0),Y100,0)</f>
        <v>#N/A</v>
      </c>
      <c r="AA101" s="140" t="b">
        <f>IF(AND(X101&gt;0,SUM($X$8:X100)=0),AB101)</f>
        <v>0</v>
      </c>
      <c r="AB101" s="141">
        <f t="shared" si="156"/>
        <v>0</v>
      </c>
      <c r="AC101" s="141">
        <f>IF(AND($M$3&gt;SUM(AD102:$AD$132),$M$3&lt;SUM(AD101:$AD$132)),$M$3-SUM(AD102:$AD$132),0)</f>
        <v>0</v>
      </c>
      <c r="AD101" s="142">
        <f t="shared" si="157"/>
        <v>0</v>
      </c>
      <c r="AE101" s="143" t="e">
        <f t="shared" si="126"/>
        <v>#N/A</v>
      </c>
      <c r="AF101" s="142">
        <f aca="true" t="shared" si="221" ref="AF101:CQ101">IF(AND(NOT(AF$6=AG$6),$T101=AF$6),$V101,0)</f>
        <v>0</v>
      </c>
      <c r="AG101" s="142">
        <f t="shared" si="221"/>
        <v>0</v>
      </c>
      <c r="AH101" s="142">
        <f t="shared" si="221"/>
        <v>0</v>
      </c>
      <c r="AI101" s="142">
        <f t="shared" si="221"/>
        <v>0</v>
      </c>
      <c r="AJ101" s="142">
        <f t="shared" si="221"/>
        <v>0</v>
      </c>
      <c r="AK101" s="142">
        <f t="shared" si="221"/>
        <v>0</v>
      </c>
      <c r="AL101" s="142">
        <f t="shared" si="221"/>
        <v>0</v>
      </c>
      <c r="AM101" s="142">
        <f t="shared" si="221"/>
        <v>0</v>
      </c>
      <c r="AN101" s="142">
        <f t="shared" si="221"/>
        <v>0</v>
      </c>
      <c r="AO101" s="142">
        <f t="shared" si="221"/>
        <v>0</v>
      </c>
      <c r="AP101" s="142">
        <f t="shared" si="221"/>
        <v>0</v>
      </c>
      <c r="AQ101" s="142">
        <f t="shared" si="221"/>
        <v>0</v>
      </c>
      <c r="AR101" s="142">
        <f t="shared" si="221"/>
        <v>0</v>
      </c>
      <c r="AS101" s="142">
        <f t="shared" si="221"/>
        <v>0</v>
      </c>
      <c r="AT101" s="142">
        <f t="shared" si="221"/>
        <v>0</v>
      </c>
      <c r="AU101" s="142">
        <f t="shared" si="221"/>
        <v>0</v>
      </c>
      <c r="AV101" s="142">
        <f t="shared" si="221"/>
        <v>0</v>
      </c>
      <c r="AW101" s="142">
        <f t="shared" si="221"/>
        <v>0</v>
      </c>
      <c r="AX101" s="142">
        <f t="shared" si="221"/>
        <v>0</v>
      </c>
      <c r="AY101" s="142">
        <f t="shared" si="221"/>
        <v>0</v>
      </c>
      <c r="AZ101" s="142">
        <f t="shared" si="221"/>
        <v>0</v>
      </c>
      <c r="BA101" s="142">
        <f t="shared" si="221"/>
        <v>0</v>
      </c>
      <c r="BB101" s="142">
        <f t="shared" si="221"/>
        <v>0</v>
      </c>
      <c r="BC101" s="142">
        <f t="shared" si="221"/>
        <v>0</v>
      </c>
      <c r="BD101" s="142">
        <f t="shared" si="221"/>
        <v>0</v>
      </c>
      <c r="BE101" s="142">
        <f t="shared" si="221"/>
        <v>0</v>
      </c>
      <c r="BF101" s="142">
        <f t="shared" si="221"/>
        <v>0</v>
      </c>
      <c r="BG101" s="142">
        <f t="shared" si="221"/>
        <v>0</v>
      </c>
      <c r="BH101" s="142">
        <f t="shared" si="221"/>
        <v>0</v>
      </c>
      <c r="BI101" s="142">
        <f t="shared" si="221"/>
        <v>0</v>
      </c>
      <c r="BJ101" s="142">
        <f t="shared" si="221"/>
        <v>0</v>
      </c>
      <c r="BK101" s="142">
        <f t="shared" si="221"/>
        <v>0</v>
      </c>
      <c r="BL101" s="142">
        <f t="shared" si="221"/>
        <v>0</v>
      </c>
      <c r="BM101" s="142">
        <f t="shared" si="221"/>
        <v>0</v>
      </c>
      <c r="BN101" s="142">
        <f t="shared" si="221"/>
        <v>0</v>
      </c>
      <c r="BO101" s="142">
        <f t="shared" si="221"/>
        <v>0</v>
      </c>
      <c r="BP101" s="142">
        <f t="shared" si="221"/>
        <v>0</v>
      </c>
      <c r="BQ101" s="142">
        <f t="shared" si="221"/>
        <v>0</v>
      </c>
      <c r="BR101" s="142">
        <f t="shared" si="221"/>
        <v>0</v>
      </c>
      <c r="BS101" s="142">
        <f t="shared" si="221"/>
        <v>0</v>
      </c>
      <c r="BT101" s="142">
        <f t="shared" si="221"/>
        <v>0</v>
      </c>
      <c r="BU101" s="142">
        <f t="shared" si="221"/>
        <v>0</v>
      </c>
      <c r="BV101" s="142">
        <f t="shared" si="221"/>
        <v>0</v>
      </c>
      <c r="BW101" s="142">
        <f t="shared" si="221"/>
        <v>0</v>
      </c>
      <c r="BX101" s="142">
        <f t="shared" si="221"/>
        <v>0</v>
      </c>
      <c r="BY101" s="142">
        <f t="shared" si="221"/>
        <v>0</v>
      </c>
      <c r="BZ101" s="142">
        <f t="shared" si="221"/>
        <v>0</v>
      </c>
      <c r="CA101" s="142">
        <f t="shared" si="221"/>
        <v>0</v>
      </c>
      <c r="CB101" s="142">
        <f t="shared" si="221"/>
        <v>0</v>
      </c>
      <c r="CC101" s="142">
        <f t="shared" si="221"/>
        <v>0</v>
      </c>
      <c r="CD101" s="142">
        <f t="shared" si="221"/>
        <v>0</v>
      </c>
      <c r="CE101" s="142">
        <f t="shared" si="221"/>
        <v>0</v>
      </c>
      <c r="CF101" s="142">
        <f t="shared" si="221"/>
        <v>0</v>
      </c>
      <c r="CG101" s="142">
        <f t="shared" si="221"/>
        <v>0</v>
      </c>
      <c r="CH101" s="142">
        <f t="shared" si="221"/>
        <v>0</v>
      </c>
      <c r="CI101" s="142">
        <f t="shared" si="221"/>
        <v>0</v>
      </c>
      <c r="CJ101" s="142">
        <f t="shared" si="221"/>
        <v>0</v>
      </c>
      <c r="CK101" s="142">
        <f t="shared" si="221"/>
        <v>0</v>
      </c>
      <c r="CL101" s="142">
        <f t="shared" si="221"/>
        <v>0</v>
      </c>
      <c r="CM101" s="142">
        <f t="shared" si="221"/>
        <v>0</v>
      </c>
      <c r="CN101" s="142">
        <f t="shared" si="221"/>
        <v>0</v>
      </c>
      <c r="CO101" s="142">
        <f t="shared" si="221"/>
        <v>0</v>
      </c>
      <c r="CP101" s="142">
        <f t="shared" si="221"/>
        <v>0</v>
      </c>
      <c r="CQ101" s="142">
        <f t="shared" si="221"/>
        <v>0</v>
      </c>
      <c r="CR101" s="142">
        <f aca="true" t="shared" si="222" ref="CR101:EY101">IF(AND(NOT(CR$6=CS$6),$T101=CR$6),$V101,0)</f>
        <v>0</v>
      </c>
      <c r="CS101" s="142">
        <f t="shared" si="222"/>
        <v>0</v>
      </c>
      <c r="CT101" s="142">
        <f t="shared" si="222"/>
        <v>0</v>
      </c>
      <c r="CU101" s="142">
        <f t="shared" si="222"/>
        <v>0</v>
      </c>
      <c r="CV101" s="142">
        <f t="shared" si="222"/>
        <v>0</v>
      </c>
      <c r="CW101" s="142">
        <f t="shared" si="222"/>
        <v>0</v>
      </c>
      <c r="CX101" s="142">
        <f t="shared" si="222"/>
        <v>0</v>
      </c>
      <c r="CY101" s="142">
        <f t="shared" si="222"/>
        <v>0</v>
      </c>
      <c r="CZ101" s="142">
        <f t="shared" si="222"/>
        <v>0</v>
      </c>
      <c r="DA101" s="142">
        <f t="shared" si="222"/>
        <v>0</v>
      </c>
      <c r="DB101" s="142">
        <f t="shared" si="222"/>
        <v>0</v>
      </c>
      <c r="DC101" s="142">
        <f t="shared" si="222"/>
        <v>0</v>
      </c>
      <c r="DD101" s="142">
        <f t="shared" si="222"/>
        <v>0</v>
      </c>
      <c r="DE101" s="142">
        <f t="shared" si="222"/>
        <v>0</v>
      </c>
      <c r="DF101" s="142">
        <f t="shared" si="222"/>
        <v>0</v>
      </c>
      <c r="DG101" s="142">
        <f t="shared" si="222"/>
        <v>0</v>
      </c>
      <c r="DH101" s="142">
        <f t="shared" si="222"/>
        <v>0</v>
      </c>
      <c r="DI101" s="142">
        <f t="shared" si="222"/>
        <v>0</v>
      </c>
      <c r="DJ101" s="142">
        <f t="shared" si="222"/>
        <v>0</v>
      </c>
      <c r="DK101" s="142">
        <f t="shared" si="222"/>
        <v>0</v>
      </c>
      <c r="DL101" s="142">
        <f t="shared" si="222"/>
        <v>0</v>
      </c>
      <c r="DM101" s="142">
        <f t="shared" si="222"/>
        <v>0</v>
      </c>
      <c r="DN101" s="142">
        <f t="shared" si="222"/>
        <v>0</v>
      </c>
      <c r="DO101" s="142">
        <f t="shared" si="222"/>
        <v>0</v>
      </c>
      <c r="DP101" s="142">
        <f t="shared" si="222"/>
        <v>0</v>
      </c>
      <c r="DQ101" s="142">
        <f t="shared" si="222"/>
        <v>0</v>
      </c>
      <c r="DR101" s="142">
        <f t="shared" si="222"/>
        <v>0</v>
      </c>
      <c r="DS101" s="142">
        <f t="shared" si="222"/>
        <v>0</v>
      </c>
      <c r="DT101" s="142">
        <f t="shared" si="222"/>
        <v>0</v>
      </c>
      <c r="DU101" s="142">
        <f t="shared" si="222"/>
        <v>0</v>
      </c>
      <c r="DV101" s="142">
        <f t="shared" si="222"/>
        <v>0</v>
      </c>
      <c r="DW101" s="142">
        <f t="shared" si="222"/>
        <v>0</v>
      </c>
      <c r="DX101" s="142">
        <f t="shared" si="222"/>
        <v>0</v>
      </c>
      <c r="DY101" s="142">
        <f t="shared" si="222"/>
        <v>0</v>
      </c>
      <c r="DZ101" s="142">
        <f t="shared" si="222"/>
        <v>0</v>
      </c>
      <c r="EA101" s="142">
        <f t="shared" si="222"/>
        <v>0</v>
      </c>
      <c r="EB101" s="142">
        <f t="shared" si="222"/>
        <v>0</v>
      </c>
      <c r="EC101" s="142">
        <f t="shared" si="222"/>
        <v>0</v>
      </c>
      <c r="ED101" s="142">
        <f t="shared" si="222"/>
        <v>0</v>
      </c>
      <c r="EE101" s="142">
        <f t="shared" si="222"/>
        <v>0</v>
      </c>
      <c r="EF101" s="142">
        <f t="shared" si="222"/>
        <v>0</v>
      </c>
      <c r="EG101" s="142">
        <f t="shared" si="222"/>
        <v>0</v>
      </c>
      <c r="EH101" s="142">
        <f t="shared" si="222"/>
        <v>0</v>
      </c>
      <c r="EI101" s="142">
        <f t="shared" si="222"/>
        <v>0</v>
      </c>
      <c r="EJ101" s="142">
        <f t="shared" si="222"/>
        <v>0</v>
      </c>
      <c r="EK101" s="142">
        <f t="shared" si="222"/>
        <v>0</v>
      </c>
      <c r="EL101" s="142">
        <f t="shared" si="222"/>
        <v>0</v>
      </c>
      <c r="EM101" s="142">
        <f t="shared" si="222"/>
        <v>0</v>
      </c>
      <c r="EN101" s="142">
        <f t="shared" si="222"/>
        <v>0</v>
      </c>
      <c r="EO101" s="142">
        <f t="shared" si="222"/>
        <v>0</v>
      </c>
      <c r="EP101" s="142">
        <f t="shared" si="222"/>
        <v>0</v>
      </c>
      <c r="EQ101" s="142">
        <f t="shared" si="222"/>
        <v>0</v>
      </c>
      <c r="ER101" s="142">
        <f t="shared" si="222"/>
        <v>0</v>
      </c>
      <c r="ES101" s="142">
        <f t="shared" si="222"/>
        <v>0</v>
      </c>
      <c r="ET101" s="142">
        <f t="shared" si="222"/>
        <v>0</v>
      </c>
      <c r="EU101" s="142">
        <f t="shared" si="222"/>
        <v>0</v>
      </c>
      <c r="EV101" s="142">
        <f t="shared" si="222"/>
        <v>0</v>
      </c>
      <c r="EW101" s="142">
        <f t="shared" si="222"/>
        <v>0</v>
      </c>
      <c r="EX101" s="142">
        <f t="shared" si="222"/>
        <v>0</v>
      </c>
      <c r="EY101" s="142">
        <f t="shared" si="222"/>
        <v>0</v>
      </c>
      <c r="EZ101" s="144">
        <f t="shared" si="160"/>
        <v>0</v>
      </c>
      <c r="FA101" s="141">
        <f>IF(AND($M$3&gt;SUM(Q102:$Q$132),$G$3&lt;SUM(Q101:$Q$132)),$G$3-SUM(Q102:$Q$132),0)</f>
        <v>0</v>
      </c>
      <c r="FB101" s="120">
        <v>32</v>
      </c>
      <c r="FC101" s="145">
        <f>DU6</f>
        <v>0</v>
      </c>
      <c r="FD101" s="145">
        <f>DU133</f>
        <v>0</v>
      </c>
      <c r="FE101" s="141" t="str">
        <f t="shared" si="161"/>
        <v>x</v>
      </c>
    </row>
    <row r="102" spans="1:161" s="141" customFormat="1" ht="24.75" customHeight="1">
      <c r="A102" s="121"/>
      <c r="B102" s="121"/>
      <c r="C102" s="122"/>
      <c r="D102" s="123"/>
      <c r="E102" s="123"/>
      <c r="F102" s="124"/>
      <c r="G102" s="125">
        <f t="shared" si="164"/>
      </c>
      <c r="H102" s="126"/>
      <c r="I102" s="127">
        <f t="shared" si="170"/>
      </c>
      <c r="J102" s="128"/>
      <c r="K102" s="129"/>
      <c r="L102" s="130">
        <f t="shared" si="167"/>
      </c>
      <c r="M102" s="131"/>
      <c r="N102" s="130">
        <f t="shared" si="151"/>
      </c>
      <c r="O102" s="132"/>
      <c r="P102" s="133"/>
      <c r="Q102" s="134">
        <f t="shared" si="152"/>
      </c>
      <c r="R102" s="135">
        <f>IF(AND(E102=1,C102&gt;0),(D102-($B$4-C102)),IF(AND(E102&gt;0,E102=2),(D102-($B$4-C102))*'A - Condition &amp; Criticality'!$E$6,IF(AND(E102&gt;0,E102=3),(D102-($B$4-C102))*'A - Condition &amp; Criticality'!$E$7,IF(AND(E102&gt;0,E102=4),(D102-($B$4-C102))*'A - Condition &amp; Criticality'!$E$8,IF(AND(E102&gt;0,E102=5),(D102-($B$4-C102))*'A - Condition &amp; Criticality'!$E$9,IF(AND(E102&gt;0,E102=6),(D102-($B$4-C102))*'A - Condition &amp; Criticality'!$E$10,IF(AND(E102&gt;0,E102=7),(D102-($B$4-C102))*'A - Condition &amp; Criticality'!$E$11,0)))))))</f>
        <v>0</v>
      </c>
      <c r="S102" s="135">
        <f>IF(AND(E102&gt;0,E102=8),(D102-($B$4-C102))*'A - Condition &amp; Criticality'!$E$12,IF(AND(E102&gt;0,E102=9),(D102-($B$4-C102))*'A - Condition &amp; Criticality'!$E$13,IF(E102=10,0,0)))</f>
        <v>0</v>
      </c>
      <c r="T102" s="136">
        <f t="shared" si="153"/>
      </c>
      <c r="U102" s="137">
        <f t="shared" si="125"/>
        <v>0</v>
      </c>
      <c r="V102" s="138">
        <f t="shared" si="154"/>
        <v>0</v>
      </c>
      <c r="W102" s="138">
        <f t="shared" si="155"/>
        <v>0</v>
      </c>
      <c r="X102" s="139">
        <f>IF($M$3&gt;=SUM(AD102:$AD$132),0,IF(Y102&gt;=AD102,0,-PMT(AE102/12,(AB102)*12,0,(AD102-Y102))/$H$1))</f>
        <v>0</v>
      </c>
      <c r="Y102" s="138" t="e">
        <f>IF(Y103&gt;AD103,(-FV(AE102,(AB102-AB103),0,(Y103-AD103)))+-FV(AE102/12,(AB102-AB103)*12,SUM($X103:X$132)*$H$1),-FV(AE102/12,(AB102-AB103)*12,SUM(X103:$X$132)*$H$1,AC102))</f>
        <v>#N/A</v>
      </c>
      <c r="Z102" s="138" t="e">
        <f>IF(AND(AD102&gt;0,SUM($AD$8:AD101)=0,Y101&gt;0),Y101,0)</f>
        <v>#N/A</v>
      </c>
      <c r="AA102" s="140" t="b">
        <f>IF(AND(X102&gt;0,SUM($X$8:X101)=0),AB102)</f>
        <v>0</v>
      </c>
      <c r="AB102" s="141">
        <f t="shared" si="156"/>
        <v>0</v>
      </c>
      <c r="AC102" s="141">
        <f>IF(AND($M$3&gt;SUM(AD103:$AD$132),$M$3&lt;SUM(AD102:$AD$132)),$M$3-SUM(AD103:$AD$132),0)</f>
        <v>0</v>
      </c>
      <c r="AD102" s="142">
        <f t="shared" si="157"/>
        <v>0</v>
      </c>
      <c r="AE102" s="143" t="e">
        <f t="shared" si="126"/>
        <v>#N/A</v>
      </c>
      <c r="AF102" s="142">
        <f aca="true" t="shared" si="223" ref="AF102:CQ102">IF(AND(NOT(AF$6=AG$6),$T102=AF$6),$V102,0)</f>
        <v>0</v>
      </c>
      <c r="AG102" s="142">
        <f t="shared" si="223"/>
        <v>0</v>
      </c>
      <c r="AH102" s="142">
        <f t="shared" si="223"/>
        <v>0</v>
      </c>
      <c r="AI102" s="142">
        <f t="shared" si="223"/>
        <v>0</v>
      </c>
      <c r="AJ102" s="142">
        <f t="shared" si="223"/>
        <v>0</v>
      </c>
      <c r="AK102" s="142">
        <f t="shared" si="223"/>
        <v>0</v>
      </c>
      <c r="AL102" s="142">
        <f t="shared" si="223"/>
        <v>0</v>
      </c>
      <c r="AM102" s="142">
        <f t="shared" si="223"/>
        <v>0</v>
      </c>
      <c r="AN102" s="142">
        <f t="shared" si="223"/>
        <v>0</v>
      </c>
      <c r="AO102" s="142">
        <f t="shared" si="223"/>
        <v>0</v>
      </c>
      <c r="AP102" s="142">
        <f t="shared" si="223"/>
        <v>0</v>
      </c>
      <c r="AQ102" s="142">
        <f t="shared" si="223"/>
        <v>0</v>
      </c>
      <c r="AR102" s="142">
        <f t="shared" si="223"/>
        <v>0</v>
      </c>
      <c r="AS102" s="142">
        <f t="shared" si="223"/>
        <v>0</v>
      </c>
      <c r="AT102" s="142">
        <f t="shared" si="223"/>
        <v>0</v>
      </c>
      <c r="AU102" s="142">
        <f t="shared" si="223"/>
        <v>0</v>
      </c>
      <c r="AV102" s="142">
        <f t="shared" si="223"/>
        <v>0</v>
      </c>
      <c r="AW102" s="142">
        <f t="shared" si="223"/>
        <v>0</v>
      </c>
      <c r="AX102" s="142">
        <f t="shared" si="223"/>
        <v>0</v>
      </c>
      <c r="AY102" s="142">
        <f t="shared" si="223"/>
        <v>0</v>
      </c>
      <c r="AZ102" s="142">
        <f t="shared" si="223"/>
        <v>0</v>
      </c>
      <c r="BA102" s="142">
        <f t="shared" si="223"/>
        <v>0</v>
      </c>
      <c r="BB102" s="142">
        <f t="shared" si="223"/>
        <v>0</v>
      </c>
      <c r="BC102" s="142">
        <f t="shared" si="223"/>
        <v>0</v>
      </c>
      <c r="BD102" s="142">
        <f t="shared" si="223"/>
        <v>0</v>
      </c>
      <c r="BE102" s="142">
        <f t="shared" si="223"/>
        <v>0</v>
      </c>
      <c r="BF102" s="142">
        <f t="shared" si="223"/>
        <v>0</v>
      </c>
      <c r="BG102" s="142">
        <f t="shared" si="223"/>
        <v>0</v>
      </c>
      <c r="BH102" s="142">
        <f t="shared" si="223"/>
        <v>0</v>
      </c>
      <c r="BI102" s="142">
        <f t="shared" si="223"/>
        <v>0</v>
      </c>
      <c r="BJ102" s="142">
        <f t="shared" si="223"/>
        <v>0</v>
      </c>
      <c r="BK102" s="142">
        <f t="shared" si="223"/>
        <v>0</v>
      </c>
      <c r="BL102" s="142">
        <f t="shared" si="223"/>
        <v>0</v>
      </c>
      <c r="BM102" s="142">
        <f t="shared" si="223"/>
        <v>0</v>
      </c>
      <c r="BN102" s="142">
        <f t="shared" si="223"/>
        <v>0</v>
      </c>
      <c r="BO102" s="142">
        <f t="shared" si="223"/>
        <v>0</v>
      </c>
      <c r="BP102" s="142">
        <f t="shared" si="223"/>
        <v>0</v>
      </c>
      <c r="BQ102" s="142">
        <f t="shared" si="223"/>
        <v>0</v>
      </c>
      <c r="BR102" s="142">
        <f t="shared" si="223"/>
        <v>0</v>
      </c>
      <c r="BS102" s="142">
        <f t="shared" si="223"/>
        <v>0</v>
      </c>
      <c r="BT102" s="142">
        <f t="shared" si="223"/>
        <v>0</v>
      </c>
      <c r="BU102" s="142">
        <f t="shared" si="223"/>
        <v>0</v>
      </c>
      <c r="BV102" s="142">
        <f t="shared" si="223"/>
        <v>0</v>
      </c>
      <c r="BW102" s="142">
        <f t="shared" si="223"/>
        <v>0</v>
      </c>
      <c r="BX102" s="142">
        <f t="shared" si="223"/>
        <v>0</v>
      </c>
      <c r="BY102" s="142">
        <f t="shared" si="223"/>
        <v>0</v>
      </c>
      <c r="BZ102" s="142">
        <f t="shared" si="223"/>
        <v>0</v>
      </c>
      <c r="CA102" s="142">
        <f t="shared" si="223"/>
        <v>0</v>
      </c>
      <c r="CB102" s="142">
        <f t="shared" si="223"/>
        <v>0</v>
      </c>
      <c r="CC102" s="142">
        <f t="shared" si="223"/>
        <v>0</v>
      </c>
      <c r="CD102" s="142">
        <f t="shared" si="223"/>
        <v>0</v>
      </c>
      <c r="CE102" s="142">
        <f t="shared" si="223"/>
        <v>0</v>
      </c>
      <c r="CF102" s="142">
        <f t="shared" si="223"/>
        <v>0</v>
      </c>
      <c r="CG102" s="142">
        <f t="shared" si="223"/>
        <v>0</v>
      </c>
      <c r="CH102" s="142">
        <f t="shared" si="223"/>
        <v>0</v>
      </c>
      <c r="CI102" s="142">
        <f t="shared" si="223"/>
        <v>0</v>
      </c>
      <c r="CJ102" s="142">
        <f t="shared" si="223"/>
        <v>0</v>
      </c>
      <c r="CK102" s="142">
        <f t="shared" si="223"/>
        <v>0</v>
      </c>
      <c r="CL102" s="142">
        <f t="shared" si="223"/>
        <v>0</v>
      </c>
      <c r="CM102" s="142">
        <f t="shared" si="223"/>
        <v>0</v>
      </c>
      <c r="CN102" s="142">
        <f t="shared" si="223"/>
        <v>0</v>
      </c>
      <c r="CO102" s="142">
        <f t="shared" si="223"/>
        <v>0</v>
      </c>
      <c r="CP102" s="142">
        <f t="shared" si="223"/>
        <v>0</v>
      </c>
      <c r="CQ102" s="142">
        <f t="shared" si="223"/>
        <v>0</v>
      </c>
      <c r="CR102" s="142">
        <f aca="true" t="shared" si="224" ref="CR102:EY102">IF(AND(NOT(CR$6=CS$6),$T102=CR$6),$V102,0)</f>
        <v>0</v>
      </c>
      <c r="CS102" s="142">
        <f t="shared" si="224"/>
        <v>0</v>
      </c>
      <c r="CT102" s="142">
        <f t="shared" si="224"/>
        <v>0</v>
      </c>
      <c r="CU102" s="142">
        <f t="shared" si="224"/>
        <v>0</v>
      </c>
      <c r="CV102" s="142">
        <f t="shared" si="224"/>
        <v>0</v>
      </c>
      <c r="CW102" s="142">
        <f t="shared" si="224"/>
        <v>0</v>
      </c>
      <c r="CX102" s="142">
        <f t="shared" si="224"/>
        <v>0</v>
      </c>
      <c r="CY102" s="142">
        <f t="shared" si="224"/>
        <v>0</v>
      </c>
      <c r="CZ102" s="142">
        <f t="shared" si="224"/>
        <v>0</v>
      </c>
      <c r="DA102" s="142">
        <f t="shared" si="224"/>
        <v>0</v>
      </c>
      <c r="DB102" s="142">
        <f t="shared" si="224"/>
        <v>0</v>
      </c>
      <c r="DC102" s="142">
        <f t="shared" si="224"/>
        <v>0</v>
      </c>
      <c r="DD102" s="142">
        <f t="shared" si="224"/>
        <v>0</v>
      </c>
      <c r="DE102" s="142">
        <f t="shared" si="224"/>
        <v>0</v>
      </c>
      <c r="DF102" s="142">
        <f t="shared" si="224"/>
        <v>0</v>
      </c>
      <c r="DG102" s="142">
        <f t="shared" si="224"/>
        <v>0</v>
      </c>
      <c r="DH102" s="142">
        <f t="shared" si="224"/>
        <v>0</v>
      </c>
      <c r="DI102" s="142">
        <f t="shared" si="224"/>
        <v>0</v>
      </c>
      <c r="DJ102" s="142">
        <f t="shared" si="224"/>
        <v>0</v>
      </c>
      <c r="DK102" s="142">
        <f t="shared" si="224"/>
        <v>0</v>
      </c>
      <c r="DL102" s="142">
        <f t="shared" si="224"/>
        <v>0</v>
      </c>
      <c r="DM102" s="142">
        <f t="shared" si="224"/>
        <v>0</v>
      </c>
      <c r="DN102" s="142">
        <f t="shared" si="224"/>
        <v>0</v>
      </c>
      <c r="DO102" s="142">
        <f t="shared" si="224"/>
        <v>0</v>
      </c>
      <c r="DP102" s="142">
        <f t="shared" si="224"/>
        <v>0</v>
      </c>
      <c r="DQ102" s="142">
        <f t="shared" si="224"/>
        <v>0</v>
      </c>
      <c r="DR102" s="142">
        <f t="shared" si="224"/>
        <v>0</v>
      </c>
      <c r="DS102" s="142">
        <f t="shared" si="224"/>
        <v>0</v>
      </c>
      <c r="DT102" s="142">
        <f t="shared" si="224"/>
        <v>0</v>
      </c>
      <c r="DU102" s="142">
        <f t="shared" si="224"/>
        <v>0</v>
      </c>
      <c r="DV102" s="142">
        <f t="shared" si="224"/>
        <v>0</v>
      </c>
      <c r="DW102" s="142">
        <f t="shared" si="224"/>
        <v>0</v>
      </c>
      <c r="DX102" s="142">
        <f t="shared" si="224"/>
        <v>0</v>
      </c>
      <c r="DY102" s="142">
        <f t="shared" si="224"/>
        <v>0</v>
      </c>
      <c r="DZ102" s="142">
        <f t="shared" si="224"/>
        <v>0</v>
      </c>
      <c r="EA102" s="142">
        <f t="shared" si="224"/>
        <v>0</v>
      </c>
      <c r="EB102" s="142">
        <f t="shared" si="224"/>
        <v>0</v>
      </c>
      <c r="EC102" s="142">
        <f t="shared" si="224"/>
        <v>0</v>
      </c>
      <c r="ED102" s="142">
        <f t="shared" si="224"/>
        <v>0</v>
      </c>
      <c r="EE102" s="142">
        <f t="shared" si="224"/>
        <v>0</v>
      </c>
      <c r="EF102" s="142">
        <f t="shared" si="224"/>
        <v>0</v>
      </c>
      <c r="EG102" s="142">
        <f t="shared" si="224"/>
        <v>0</v>
      </c>
      <c r="EH102" s="142">
        <f t="shared" si="224"/>
        <v>0</v>
      </c>
      <c r="EI102" s="142">
        <f t="shared" si="224"/>
        <v>0</v>
      </c>
      <c r="EJ102" s="142">
        <f t="shared" si="224"/>
        <v>0</v>
      </c>
      <c r="EK102" s="142">
        <f t="shared" si="224"/>
        <v>0</v>
      </c>
      <c r="EL102" s="142">
        <f t="shared" si="224"/>
        <v>0</v>
      </c>
      <c r="EM102" s="142">
        <f t="shared" si="224"/>
        <v>0</v>
      </c>
      <c r="EN102" s="142">
        <f t="shared" si="224"/>
        <v>0</v>
      </c>
      <c r="EO102" s="142">
        <f t="shared" si="224"/>
        <v>0</v>
      </c>
      <c r="EP102" s="142">
        <f t="shared" si="224"/>
        <v>0</v>
      </c>
      <c r="EQ102" s="142">
        <f t="shared" si="224"/>
        <v>0</v>
      </c>
      <c r="ER102" s="142">
        <f t="shared" si="224"/>
        <v>0</v>
      </c>
      <c r="ES102" s="142">
        <f t="shared" si="224"/>
        <v>0</v>
      </c>
      <c r="ET102" s="142">
        <f t="shared" si="224"/>
        <v>0</v>
      </c>
      <c r="EU102" s="142">
        <f t="shared" si="224"/>
        <v>0</v>
      </c>
      <c r="EV102" s="142">
        <f t="shared" si="224"/>
        <v>0</v>
      </c>
      <c r="EW102" s="142">
        <f t="shared" si="224"/>
        <v>0</v>
      </c>
      <c r="EX102" s="142">
        <f t="shared" si="224"/>
        <v>0</v>
      </c>
      <c r="EY102" s="142">
        <f t="shared" si="224"/>
        <v>0</v>
      </c>
      <c r="EZ102" s="144">
        <f t="shared" si="160"/>
        <v>0</v>
      </c>
      <c r="FA102" s="141">
        <f>IF(AND($M$3&gt;SUM(Q103:$Q$132),$G$3&lt;SUM(Q102:$Q$132)),$G$3-SUM(Q103:$Q$132),0)</f>
        <v>0</v>
      </c>
      <c r="FB102" s="120">
        <v>31</v>
      </c>
      <c r="FC102" s="145">
        <f>DV6</f>
        <v>0</v>
      </c>
      <c r="FD102" s="145">
        <f>DV133</f>
        <v>0</v>
      </c>
      <c r="FE102" s="141" t="str">
        <f t="shared" si="161"/>
        <v>x</v>
      </c>
    </row>
    <row r="103" spans="1:161" s="141" customFormat="1" ht="24.75" customHeight="1">
      <c r="A103" s="121"/>
      <c r="B103" s="121"/>
      <c r="C103" s="122"/>
      <c r="D103" s="123"/>
      <c r="E103" s="123"/>
      <c r="F103" s="124"/>
      <c r="G103" s="125">
        <f t="shared" si="164"/>
      </c>
      <c r="H103" s="126"/>
      <c r="I103" s="127">
        <f t="shared" si="170"/>
      </c>
      <c r="J103" s="128"/>
      <c r="K103" s="129"/>
      <c r="L103" s="130">
        <f t="shared" si="167"/>
      </c>
      <c r="M103" s="131"/>
      <c r="N103" s="130">
        <f t="shared" si="151"/>
      </c>
      <c r="O103" s="132"/>
      <c r="P103" s="133"/>
      <c r="Q103" s="134">
        <f t="shared" si="152"/>
      </c>
      <c r="R103" s="135">
        <f>IF(AND(E103=1,C103&gt;0),(D103-($B$4-C103)),IF(AND(E103&gt;0,E103=2),(D103-($B$4-C103))*'A - Condition &amp; Criticality'!$E$6,IF(AND(E103&gt;0,E103=3),(D103-($B$4-C103))*'A - Condition &amp; Criticality'!$E$7,IF(AND(E103&gt;0,E103=4),(D103-($B$4-C103))*'A - Condition &amp; Criticality'!$E$8,IF(AND(E103&gt;0,E103=5),(D103-($B$4-C103))*'A - Condition &amp; Criticality'!$E$9,IF(AND(E103&gt;0,E103=6),(D103-($B$4-C103))*'A - Condition &amp; Criticality'!$E$10,IF(AND(E103&gt;0,E103=7),(D103-($B$4-C103))*'A - Condition &amp; Criticality'!$E$11,0)))))))</f>
        <v>0</v>
      </c>
      <c r="S103" s="135">
        <f>IF(AND(E103&gt;0,E103=8),(D103-($B$4-C103))*'A - Condition &amp; Criticality'!$E$12,IF(AND(E103&gt;0,E103=9),(D103-($B$4-C103))*'A - Condition &amp; Criticality'!$E$13,IF(E103=10,0,0)))</f>
        <v>0</v>
      </c>
      <c r="T103" s="136">
        <f t="shared" si="153"/>
      </c>
      <c r="U103" s="137">
        <f t="shared" si="125"/>
        <v>0</v>
      </c>
      <c r="V103" s="138">
        <f t="shared" si="154"/>
        <v>0</v>
      </c>
      <c r="W103" s="138">
        <f t="shared" si="155"/>
        <v>0</v>
      </c>
      <c r="X103" s="139">
        <f>IF($M$3&gt;=SUM(AD103:$AD$132),0,IF(Y103&gt;=AD103,0,-PMT(AE103/12,(AB103)*12,0,(AD103-Y103))/$H$1))</f>
        <v>0</v>
      </c>
      <c r="Y103" s="138" t="e">
        <f>IF(Y104&gt;AD104,(-FV(AE103,(AB103-AB104),0,(Y104-AD104)))+-FV(AE103/12,(AB103-AB104)*12,SUM($X104:X$132)*$H$1),-FV(AE103/12,(AB103-AB104)*12,SUM(X104:$X$132)*$H$1,AC103))</f>
        <v>#N/A</v>
      </c>
      <c r="Z103" s="138" t="e">
        <f>IF(AND(AD103&gt;0,SUM($AD$8:AD102)=0,Y102&gt;0),Y102,0)</f>
        <v>#N/A</v>
      </c>
      <c r="AA103" s="140" t="b">
        <f>IF(AND(X103&gt;0,SUM($X$8:X102)=0),AB103)</f>
        <v>0</v>
      </c>
      <c r="AB103" s="141">
        <f t="shared" si="156"/>
        <v>0</v>
      </c>
      <c r="AC103" s="141">
        <f>IF(AND($M$3&gt;SUM(AD104:$AD$132),$M$3&lt;SUM(AD103:$AD$132)),$M$3-SUM(AD104:$AD$132),0)</f>
        <v>0</v>
      </c>
      <c r="AD103" s="142">
        <f t="shared" si="157"/>
        <v>0</v>
      </c>
      <c r="AE103" s="143" t="e">
        <f t="shared" si="126"/>
        <v>#N/A</v>
      </c>
      <c r="AF103" s="142">
        <f aca="true" t="shared" si="225" ref="AF103:CQ103">IF(AND(NOT(AF$6=AG$6),$T103=AF$6),$V103,0)</f>
        <v>0</v>
      </c>
      <c r="AG103" s="142">
        <f t="shared" si="225"/>
        <v>0</v>
      </c>
      <c r="AH103" s="142">
        <f t="shared" si="225"/>
        <v>0</v>
      </c>
      <c r="AI103" s="142">
        <f t="shared" si="225"/>
        <v>0</v>
      </c>
      <c r="AJ103" s="142">
        <f t="shared" si="225"/>
        <v>0</v>
      </c>
      <c r="AK103" s="142">
        <f t="shared" si="225"/>
        <v>0</v>
      </c>
      <c r="AL103" s="142">
        <f t="shared" si="225"/>
        <v>0</v>
      </c>
      <c r="AM103" s="142">
        <f t="shared" si="225"/>
        <v>0</v>
      </c>
      <c r="AN103" s="142">
        <f t="shared" si="225"/>
        <v>0</v>
      </c>
      <c r="AO103" s="142">
        <f t="shared" si="225"/>
        <v>0</v>
      </c>
      <c r="AP103" s="142">
        <f t="shared" si="225"/>
        <v>0</v>
      </c>
      <c r="AQ103" s="142">
        <f t="shared" si="225"/>
        <v>0</v>
      </c>
      <c r="AR103" s="142">
        <f t="shared" si="225"/>
        <v>0</v>
      </c>
      <c r="AS103" s="142">
        <f t="shared" si="225"/>
        <v>0</v>
      </c>
      <c r="AT103" s="142">
        <f t="shared" si="225"/>
        <v>0</v>
      </c>
      <c r="AU103" s="142">
        <f t="shared" si="225"/>
        <v>0</v>
      </c>
      <c r="AV103" s="142">
        <f t="shared" si="225"/>
        <v>0</v>
      </c>
      <c r="AW103" s="142">
        <f t="shared" si="225"/>
        <v>0</v>
      </c>
      <c r="AX103" s="142">
        <f t="shared" si="225"/>
        <v>0</v>
      </c>
      <c r="AY103" s="142">
        <f t="shared" si="225"/>
        <v>0</v>
      </c>
      <c r="AZ103" s="142">
        <f t="shared" si="225"/>
        <v>0</v>
      </c>
      <c r="BA103" s="142">
        <f t="shared" si="225"/>
        <v>0</v>
      </c>
      <c r="BB103" s="142">
        <f t="shared" si="225"/>
        <v>0</v>
      </c>
      <c r="BC103" s="142">
        <f t="shared" si="225"/>
        <v>0</v>
      </c>
      <c r="BD103" s="142">
        <f t="shared" si="225"/>
        <v>0</v>
      </c>
      <c r="BE103" s="142">
        <f t="shared" si="225"/>
        <v>0</v>
      </c>
      <c r="BF103" s="142">
        <f t="shared" si="225"/>
        <v>0</v>
      </c>
      <c r="BG103" s="142">
        <f t="shared" si="225"/>
        <v>0</v>
      </c>
      <c r="BH103" s="142">
        <f t="shared" si="225"/>
        <v>0</v>
      </c>
      <c r="BI103" s="142">
        <f t="shared" si="225"/>
        <v>0</v>
      </c>
      <c r="BJ103" s="142">
        <f t="shared" si="225"/>
        <v>0</v>
      </c>
      <c r="BK103" s="142">
        <f t="shared" si="225"/>
        <v>0</v>
      </c>
      <c r="BL103" s="142">
        <f t="shared" si="225"/>
        <v>0</v>
      </c>
      <c r="BM103" s="142">
        <f t="shared" si="225"/>
        <v>0</v>
      </c>
      <c r="BN103" s="142">
        <f t="shared" si="225"/>
        <v>0</v>
      </c>
      <c r="BO103" s="142">
        <f t="shared" si="225"/>
        <v>0</v>
      </c>
      <c r="BP103" s="142">
        <f t="shared" si="225"/>
        <v>0</v>
      </c>
      <c r="BQ103" s="142">
        <f t="shared" si="225"/>
        <v>0</v>
      </c>
      <c r="BR103" s="142">
        <f t="shared" si="225"/>
        <v>0</v>
      </c>
      <c r="BS103" s="142">
        <f t="shared" si="225"/>
        <v>0</v>
      </c>
      <c r="BT103" s="142">
        <f t="shared" si="225"/>
        <v>0</v>
      </c>
      <c r="BU103" s="142">
        <f t="shared" si="225"/>
        <v>0</v>
      </c>
      <c r="BV103" s="142">
        <f t="shared" si="225"/>
        <v>0</v>
      </c>
      <c r="BW103" s="142">
        <f t="shared" si="225"/>
        <v>0</v>
      </c>
      <c r="BX103" s="142">
        <f t="shared" si="225"/>
        <v>0</v>
      </c>
      <c r="BY103" s="142">
        <f t="shared" si="225"/>
        <v>0</v>
      </c>
      <c r="BZ103" s="142">
        <f t="shared" si="225"/>
        <v>0</v>
      </c>
      <c r="CA103" s="142">
        <f t="shared" si="225"/>
        <v>0</v>
      </c>
      <c r="CB103" s="142">
        <f t="shared" si="225"/>
        <v>0</v>
      </c>
      <c r="CC103" s="142">
        <f t="shared" si="225"/>
        <v>0</v>
      </c>
      <c r="CD103" s="142">
        <f t="shared" si="225"/>
        <v>0</v>
      </c>
      <c r="CE103" s="142">
        <f t="shared" si="225"/>
        <v>0</v>
      </c>
      <c r="CF103" s="142">
        <f t="shared" si="225"/>
        <v>0</v>
      </c>
      <c r="CG103" s="142">
        <f t="shared" si="225"/>
        <v>0</v>
      </c>
      <c r="CH103" s="142">
        <f t="shared" si="225"/>
        <v>0</v>
      </c>
      <c r="CI103" s="142">
        <f t="shared" si="225"/>
        <v>0</v>
      </c>
      <c r="CJ103" s="142">
        <f t="shared" si="225"/>
        <v>0</v>
      </c>
      <c r="CK103" s="142">
        <f t="shared" si="225"/>
        <v>0</v>
      </c>
      <c r="CL103" s="142">
        <f t="shared" si="225"/>
        <v>0</v>
      </c>
      <c r="CM103" s="142">
        <f t="shared" si="225"/>
        <v>0</v>
      </c>
      <c r="CN103" s="142">
        <f t="shared" si="225"/>
        <v>0</v>
      </c>
      <c r="CO103" s="142">
        <f t="shared" si="225"/>
        <v>0</v>
      </c>
      <c r="CP103" s="142">
        <f t="shared" si="225"/>
        <v>0</v>
      </c>
      <c r="CQ103" s="142">
        <f t="shared" si="225"/>
        <v>0</v>
      </c>
      <c r="CR103" s="142">
        <f aca="true" t="shared" si="226" ref="CR103:EY103">IF(AND(NOT(CR$6=CS$6),$T103=CR$6),$V103,0)</f>
        <v>0</v>
      </c>
      <c r="CS103" s="142">
        <f t="shared" si="226"/>
        <v>0</v>
      </c>
      <c r="CT103" s="142">
        <f t="shared" si="226"/>
        <v>0</v>
      </c>
      <c r="CU103" s="142">
        <f t="shared" si="226"/>
        <v>0</v>
      </c>
      <c r="CV103" s="142">
        <f t="shared" si="226"/>
        <v>0</v>
      </c>
      <c r="CW103" s="142">
        <f t="shared" si="226"/>
        <v>0</v>
      </c>
      <c r="CX103" s="142">
        <f t="shared" si="226"/>
        <v>0</v>
      </c>
      <c r="CY103" s="142">
        <f t="shared" si="226"/>
        <v>0</v>
      </c>
      <c r="CZ103" s="142">
        <f t="shared" si="226"/>
        <v>0</v>
      </c>
      <c r="DA103" s="142">
        <f t="shared" si="226"/>
        <v>0</v>
      </c>
      <c r="DB103" s="142">
        <f t="shared" si="226"/>
        <v>0</v>
      </c>
      <c r="DC103" s="142">
        <f t="shared" si="226"/>
        <v>0</v>
      </c>
      <c r="DD103" s="142">
        <f t="shared" si="226"/>
        <v>0</v>
      </c>
      <c r="DE103" s="142">
        <f t="shared" si="226"/>
        <v>0</v>
      </c>
      <c r="DF103" s="142">
        <f t="shared" si="226"/>
        <v>0</v>
      </c>
      <c r="DG103" s="142">
        <f t="shared" si="226"/>
        <v>0</v>
      </c>
      <c r="DH103" s="142">
        <f t="shared" si="226"/>
        <v>0</v>
      </c>
      <c r="DI103" s="142">
        <f t="shared" si="226"/>
        <v>0</v>
      </c>
      <c r="DJ103" s="142">
        <f t="shared" si="226"/>
        <v>0</v>
      </c>
      <c r="DK103" s="142">
        <f t="shared" si="226"/>
        <v>0</v>
      </c>
      <c r="DL103" s="142">
        <f t="shared" si="226"/>
        <v>0</v>
      </c>
      <c r="DM103" s="142">
        <f t="shared" si="226"/>
        <v>0</v>
      </c>
      <c r="DN103" s="142">
        <f t="shared" si="226"/>
        <v>0</v>
      </c>
      <c r="DO103" s="142">
        <f t="shared" si="226"/>
        <v>0</v>
      </c>
      <c r="DP103" s="142">
        <f t="shared" si="226"/>
        <v>0</v>
      </c>
      <c r="DQ103" s="142">
        <f t="shared" si="226"/>
        <v>0</v>
      </c>
      <c r="DR103" s="142">
        <f t="shared" si="226"/>
        <v>0</v>
      </c>
      <c r="DS103" s="142">
        <f t="shared" si="226"/>
        <v>0</v>
      </c>
      <c r="DT103" s="142">
        <f t="shared" si="226"/>
        <v>0</v>
      </c>
      <c r="DU103" s="142">
        <f t="shared" si="226"/>
        <v>0</v>
      </c>
      <c r="DV103" s="142">
        <f t="shared" si="226"/>
        <v>0</v>
      </c>
      <c r="DW103" s="142">
        <f t="shared" si="226"/>
        <v>0</v>
      </c>
      <c r="DX103" s="142">
        <f t="shared" si="226"/>
        <v>0</v>
      </c>
      <c r="DY103" s="142">
        <f t="shared" si="226"/>
        <v>0</v>
      </c>
      <c r="DZ103" s="142">
        <f t="shared" si="226"/>
        <v>0</v>
      </c>
      <c r="EA103" s="142">
        <f t="shared" si="226"/>
        <v>0</v>
      </c>
      <c r="EB103" s="142">
        <f t="shared" si="226"/>
        <v>0</v>
      </c>
      <c r="EC103" s="142">
        <f t="shared" si="226"/>
        <v>0</v>
      </c>
      <c r="ED103" s="142">
        <f t="shared" si="226"/>
        <v>0</v>
      </c>
      <c r="EE103" s="142">
        <f t="shared" si="226"/>
        <v>0</v>
      </c>
      <c r="EF103" s="142">
        <f t="shared" si="226"/>
        <v>0</v>
      </c>
      <c r="EG103" s="142">
        <f t="shared" si="226"/>
        <v>0</v>
      </c>
      <c r="EH103" s="142">
        <f t="shared" si="226"/>
        <v>0</v>
      </c>
      <c r="EI103" s="142">
        <f t="shared" si="226"/>
        <v>0</v>
      </c>
      <c r="EJ103" s="142">
        <f t="shared" si="226"/>
        <v>0</v>
      </c>
      <c r="EK103" s="142">
        <f t="shared" si="226"/>
        <v>0</v>
      </c>
      <c r="EL103" s="142">
        <f t="shared" si="226"/>
        <v>0</v>
      </c>
      <c r="EM103" s="142">
        <f t="shared" si="226"/>
        <v>0</v>
      </c>
      <c r="EN103" s="142">
        <f t="shared" si="226"/>
        <v>0</v>
      </c>
      <c r="EO103" s="142">
        <f t="shared" si="226"/>
        <v>0</v>
      </c>
      <c r="EP103" s="142">
        <f t="shared" si="226"/>
        <v>0</v>
      </c>
      <c r="EQ103" s="142">
        <f t="shared" si="226"/>
        <v>0</v>
      </c>
      <c r="ER103" s="142">
        <f t="shared" si="226"/>
        <v>0</v>
      </c>
      <c r="ES103" s="142">
        <f t="shared" si="226"/>
        <v>0</v>
      </c>
      <c r="ET103" s="142">
        <f t="shared" si="226"/>
        <v>0</v>
      </c>
      <c r="EU103" s="142">
        <f t="shared" si="226"/>
        <v>0</v>
      </c>
      <c r="EV103" s="142">
        <f t="shared" si="226"/>
        <v>0</v>
      </c>
      <c r="EW103" s="142">
        <f t="shared" si="226"/>
        <v>0</v>
      </c>
      <c r="EX103" s="142">
        <f t="shared" si="226"/>
        <v>0</v>
      </c>
      <c r="EY103" s="142">
        <f t="shared" si="226"/>
        <v>0</v>
      </c>
      <c r="EZ103" s="144">
        <f t="shared" si="160"/>
        <v>0</v>
      </c>
      <c r="FA103" s="141">
        <f>IF(AND($M$3&gt;SUM(Q104:$Q$132),$G$3&lt;SUM(Q103:$Q$132)),$G$3-SUM(Q104:$Q$132),0)</f>
        <v>0</v>
      </c>
      <c r="FB103" s="120">
        <v>30</v>
      </c>
      <c r="FC103" s="145">
        <f>DW6</f>
        <v>0</v>
      </c>
      <c r="FD103" s="145">
        <f>DW133</f>
        <v>0</v>
      </c>
      <c r="FE103" s="141" t="str">
        <f t="shared" si="161"/>
        <v>x</v>
      </c>
    </row>
    <row r="104" spans="1:161" s="141" customFormat="1" ht="24.75" customHeight="1">
      <c r="A104" s="121"/>
      <c r="B104" s="121"/>
      <c r="C104" s="122"/>
      <c r="D104" s="123"/>
      <c r="E104" s="123"/>
      <c r="F104" s="124"/>
      <c r="G104" s="125">
        <f t="shared" si="164"/>
      </c>
      <c r="H104" s="126"/>
      <c r="I104" s="127">
        <f t="shared" si="170"/>
      </c>
      <c r="J104" s="128"/>
      <c r="K104" s="129"/>
      <c r="L104" s="130">
        <f t="shared" si="167"/>
      </c>
      <c r="M104" s="131"/>
      <c r="N104" s="130">
        <f t="shared" si="151"/>
      </c>
      <c r="O104" s="132"/>
      <c r="P104" s="133"/>
      <c r="Q104" s="134">
        <f t="shared" si="152"/>
      </c>
      <c r="R104" s="135">
        <f>IF(AND(E104=1,C104&gt;0),(D104-($B$4-C104)),IF(AND(E104&gt;0,E104=2),(D104-($B$4-C104))*'A - Condition &amp; Criticality'!$E$6,IF(AND(E104&gt;0,E104=3),(D104-($B$4-C104))*'A - Condition &amp; Criticality'!$E$7,IF(AND(E104&gt;0,E104=4),(D104-($B$4-C104))*'A - Condition &amp; Criticality'!$E$8,IF(AND(E104&gt;0,E104=5),(D104-($B$4-C104))*'A - Condition &amp; Criticality'!$E$9,IF(AND(E104&gt;0,E104=6),(D104-($B$4-C104))*'A - Condition &amp; Criticality'!$E$10,IF(AND(E104&gt;0,E104=7),(D104-($B$4-C104))*'A - Condition &amp; Criticality'!$E$11,0)))))))</f>
        <v>0</v>
      </c>
      <c r="S104" s="135">
        <f>IF(AND(E104&gt;0,E104=8),(D104-($B$4-C104))*'A - Condition &amp; Criticality'!$E$12,IF(AND(E104&gt;0,E104=9),(D104-($B$4-C104))*'A - Condition &amp; Criticality'!$E$13,IF(E104=10,0,0)))</f>
        <v>0</v>
      </c>
      <c r="T104" s="136">
        <f aca="true" t="shared" si="227" ref="T104:T132">IF(AND(NOT(G104=""),O104&gt;0,V104&gt;0),G104,"")</f>
      </c>
      <c r="U104" s="137">
        <f t="shared" si="125"/>
        <v>0</v>
      </c>
      <c r="V104" s="138">
        <f aca="true" t="shared" si="228" ref="V104:V132">IF(AND(NOT(G104=""),W104&gt;0,O104&gt;0),W104,0)</f>
        <v>0</v>
      </c>
      <c r="W104" s="138">
        <f aca="true" t="shared" si="229" ref="W104:W132">IF(G104="",0,IF(AND(NOT(I104=""),J104=0),-FV(K104,D104,,H104),IF(J104&gt;0,-FV(K104,G104,,J104),0)))</f>
        <v>0</v>
      </c>
      <c r="X104" s="139">
        <f>IF($M$3&gt;=SUM(AD104:$AD$132),0,IF(Y104&gt;=AD104,0,-PMT(AE104/12,(AB104)*12,0,(AD104-Y104))/$H$1))</f>
        <v>0</v>
      </c>
      <c r="Y104" s="138" t="e">
        <f>IF(Y105&gt;AD105,(-FV(AE104,(AB104-AB105),0,(Y105-AD105)))+-FV(AE104/12,(AB104-AB105)*12,SUM($X105:X$132)*$H$1),-FV(AE104/12,(AB104-AB105)*12,SUM(X105:$X$132)*$H$1,AC104))</f>
        <v>#N/A</v>
      </c>
      <c r="Z104" s="138" t="e">
        <f>IF(AND(AD104&gt;0,SUM($AD$8:AD103)=0,Y103&gt;0),Y103,0)</f>
        <v>#N/A</v>
      </c>
      <c r="AA104" s="140" t="b">
        <f>IF(AND(X104&gt;0,SUM($X$8:X103)=0),AB104)</f>
        <v>0</v>
      </c>
      <c r="AB104" s="141">
        <f t="shared" si="156"/>
        <v>0</v>
      </c>
      <c r="AC104" s="141">
        <f>IF(AND($M$3&gt;SUM(AD105:$AD$132),$M$3&lt;SUM(AD104:$AD$132)),$M$3-SUM(AD105:$AD$132),0)</f>
        <v>0</v>
      </c>
      <c r="AD104" s="142">
        <f t="shared" si="157"/>
        <v>0</v>
      </c>
      <c r="AE104" s="143" t="e">
        <f t="shared" si="126"/>
        <v>#N/A</v>
      </c>
      <c r="AF104" s="142">
        <f aca="true" t="shared" si="230" ref="AF104:CQ104">IF(AND(NOT(AF$6=AG$6),$T104=AF$6),$V104,0)</f>
        <v>0</v>
      </c>
      <c r="AG104" s="142">
        <f t="shared" si="230"/>
        <v>0</v>
      </c>
      <c r="AH104" s="142">
        <f t="shared" si="230"/>
        <v>0</v>
      </c>
      <c r="AI104" s="142">
        <f t="shared" si="230"/>
        <v>0</v>
      </c>
      <c r="AJ104" s="142">
        <f t="shared" si="230"/>
        <v>0</v>
      </c>
      <c r="AK104" s="142">
        <f t="shared" si="230"/>
        <v>0</v>
      </c>
      <c r="AL104" s="142">
        <f t="shared" si="230"/>
        <v>0</v>
      </c>
      <c r="AM104" s="142">
        <f t="shared" si="230"/>
        <v>0</v>
      </c>
      <c r="AN104" s="142">
        <f t="shared" si="230"/>
        <v>0</v>
      </c>
      <c r="AO104" s="142">
        <f t="shared" si="230"/>
        <v>0</v>
      </c>
      <c r="AP104" s="142">
        <f t="shared" si="230"/>
        <v>0</v>
      </c>
      <c r="AQ104" s="142">
        <f t="shared" si="230"/>
        <v>0</v>
      </c>
      <c r="AR104" s="142">
        <f t="shared" si="230"/>
        <v>0</v>
      </c>
      <c r="AS104" s="142">
        <f t="shared" si="230"/>
        <v>0</v>
      </c>
      <c r="AT104" s="142">
        <f t="shared" si="230"/>
        <v>0</v>
      </c>
      <c r="AU104" s="142">
        <f t="shared" si="230"/>
        <v>0</v>
      </c>
      <c r="AV104" s="142">
        <f t="shared" si="230"/>
        <v>0</v>
      </c>
      <c r="AW104" s="142">
        <f t="shared" si="230"/>
        <v>0</v>
      </c>
      <c r="AX104" s="142">
        <f t="shared" si="230"/>
        <v>0</v>
      </c>
      <c r="AY104" s="142">
        <f t="shared" si="230"/>
        <v>0</v>
      </c>
      <c r="AZ104" s="142">
        <f t="shared" si="230"/>
        <v>0</v>
      </c>
      <c r="BA104" s="142">
        <f t="shared" si="230"/>
        <v>0</v>
      </c>
      <c r="BB104" s="142">
        <f t="shared" si="230"/>
        <v>0</v>
      </c>
      <c r="BC104" s="142">
        <f t="shared" si="230"/>
        <v>0</v>
      </c>
      <c r="BD104" s="142">
        <f t="shared" si="230"/>
        <v>0</v>
      </c>
      <c r="BE104" s="142">
        <f t="shared" si="230"/>
        <v>0</v>
      </c>
      <c r="BF104" s="142">
        <f t="shared" si="230"/>
        <v>0</v>
      </c>
      <c r="BG104" s="142">
        <f t="shared" si="230"/>
        <v>0</v>
      </c>
      <c r="BH104" s="142">
        <f t="shared" si="230"/>
        <v>0</v>
      </c>
      <c r="BI104" s="142">
        <f t="shared" si="230"/>
        <v>0</v>
      </c>
      <c r="BJ104" s="142">
        <f t="shared" si="230"/>
        <v>0</v>
      </c>
      <c r="BK104" s="142">
        <f t="shared" si="230"/>
        <v>0</v>
      </c>
      <c r="BL104" s="142">
        <f t="shared" si="230"/>
        <v>0</v>
      </c>
      <c r="BM104" s="142">
        <f t="shared" si="230"/>
        <v>0</v>
      </c>
      <c r="BN104" s="142">
        <f t="shared" si="230"/>
        <v>0</v>
      </c>
      <c r="BO104" s="142">
        <f t="shared" si="230"/>
        <v>0</v>
      </c>
      <c r="BP104" s="142">
        <f t="shared" si="230"/>
        <v>0</v>
      </c>
      <c r="BQ104" s="142">
        <f t="shared" si="230"/>
        <v>0</v>
      </c>
      <c r="BR104" s="142">
        <f t="shared" si="230"/>
        <v>0</v>
      </c>
      <c r="BS104" s="142">
        <f t="shared" si="230"/>
        <v>0</v>
      </c>
      <c r="BT104" s="142">
        <f t="shared" si="230"/>
        <v>0</v>
      </c>
      <c r="BU104" s="142">
        <f t="shared" si="230"/>
        <v>0</v>
      </c>
      <c r="BV104" s="142">
        <f t="shared" si="230"/>
        <v>0</v>
      </c>
      <c r="BW104" s="142">
        <f t="shared" si="230"/>
        <v>0</v>
      </c>
      <c r="BX104" s="142">
        <f t="shared" si="230"/>
        <v>0</v>
      </c>
      <c r="BY104" s="142">
        <f t="shared" si="230"/>
        <v>0</v>
      </c>
      <c r="BZ104" s="142">
        <f t="shared" si="230"/>
        <v>0</v>
      </c>
      <c r="CA104" s="142">
        <f t="shared" si="230"/>
        <v>0</v>
      </c>
      <c r="CB104" s="142">
        <f t="shared" si="230"/>
        <v>0</v>
      </c>
      <c r="CC104" s="142">
        <f t="shared" si="230"/>
        <v>0</v>
      </c>
      <c r="CD104" s="142">
        <f t="shared" si="230"/>
        <v>0</v>
      </c>
      <c r="CE104" s="142">
        <f t="shared" si="230"/>
        <v>0</v>
      </c>
      <c r="CF104" s="142">
        <f t="shared" si="230"/>
        <v>0</v>
      </c>
      <c r="CG104" s="142">
        <f t="shared" si="230"/>
        <v>0</v>
      </c>
      <c r="CH104" s="142">
        <f t="shared" si="230"/>
        <v>0</v>
      </c>
      <c r="CI104" s="142">
        <f t="shared" si="230"/>
        <v>0</v>
      </c>
      <c r="CJ104" s="142">
        <f t="shared" si="230"/>
        <v>0</v>
      </c>
      <c r="CK104" s="142">
        <f t="shared" si="230"/>
        <v>0</v>
      </c>
      <c r="CL104" s="142">
        <f t="shared" si="230"/>
        <v>0</v>
      </c>
      <c r="CM104" s="142">
        <f t="shared" si="230"/>
        <v>0</v>
      </c>
      <c r="CN104" s="142">
        <f t="shared" si="230"/>
        <v>0</v>
      </c>
      <c r="CO104" s="142">
        <f t="shared" si="230"/>
        <v>0</v>
      </c>
      <c r="CP104" s="142">
        <f t="shared" si="230"/>
        <v>0</v>
      </c>
      <c r="CQ104" s="142">
        <f t="shared" si="230"/>
        <v>0</v>
      </c>
      <c r="CR104" s="142">
        <f aca="true" t="shared" si="231" ref="CR104:EY104">IF(AND(NOT(CR$6=CS$6),$T104=CR$6),$V104,0)</f>
        <v>0</v>
      </c>
      <c r="CS104" s="142">
        <f t="shared" si="231"/>
        <v>0</v>
      </c>
      <c r="CT104" s="142">
        <f t="shared" si="231"/>
        <v>0</v>
      </c>
      <c r="CU104" s="142">
        <f t="shared" si="231"/>
        <v>0</v>
      </c>
      <c r="CV104" s="142">
        <f t="shared" si="231"/>
        <v>0</v>
      </c>
      <c r="CW104" s="142">
        <f t="shared" si="231"/>
        <v>0</v>
      </c>
      <c r="CX104" s="142">
        <f t="shared" si="231"/>
        <v>0</v>
      </c>
      <c r="CY104" s="142">
        <f t="shared" si="231"/>
        <v>0</v>
      </c>
      <c r="CZ104" s="142">
        <f t="shared" si="231"/>
        <v>0</v>
      </c>
      <c r="DA104" s="142">
        <f t="shared" si="231"/>
        <v>0</v>
      </c>
      <c r="DB104" s="142">
        <f t="shared" si="231"/>
        <v>0</v>
      </c>
      <c r="DC104" s="142">
        <f t="shared" si="231"/>
        <v>0</v>
      </c>
      <c r="DD104" s="142">
        <f t="shared" si="231"/>
        <v>0</v>
      </c>
      <c r="DE104" s="142">
        <f t="shared" si="231"/>
        <v>0</v>
      </c>
      <c r="DF104" s="142">
        <f t="shared" si="231"/>
        <v>0</v>
      </c>
      <c r="DG104" s="142">
        <f t="shared" si="231"/>
        <v>0</v>
      </c>
      <c r="DH104" s="142">
        <f t="shared" si="231"/>
        <v>0</v>
      </c>
      <c r="DI104" s="142">
        <f t="shared" si="231"/>
        <v>0</v>
      </c>
      <c r="DJ104" s="142">
        <f t="shared" si="231"/>
        <v>0</v>
      </c>
      <c r="DK104" s="142">
        <f t="shared" si="231"/>
        <v>0</v>
      </c>
      <c r="DL104" s="142">
        <f t="shared" si="231"/>
        <v>0</v>
      </c>
      <c r="DM104" s="142">
        <f t="shared" si="231"/>
        <v>0</v>
      </c>
      <c r="DN104" s="142">
        <f t="shared" si="231"/>
        <v>0</v>
      </c>
      <c r="DO104" s="142">
        <f t="shared" si="231"/>
        <v>0</v>
      </c>
      <c r="DP104" s="142">
        <f t="shared" si="231"/>
        <v>0</v>
      </c>
      <c r="DQ104" s="142">
        <f t="shared" si="231"/>
        <v>0</v>
      </c>
      <c r="DR104" s="142">
        <f t="shared" si="231"/>
        <v>0</v>
      </c>
      <c r="DS104" s="142">
        <f t="shared" si="231"/>
        <v>0</v>
      </c>
      <c r="DT104" s="142">
        <f t="shared" si="231"/>
        <v>0</v>
      </c>
      <c r="DU104" s="142">
        <f t="shared" si="231"/>
        <v>0</v>
      </c>
      <c r="DV104" s="142">
        <f t="shared" si="231"/>
        <v>0</v>
      </c>
      <c r="DW104" s="142">
        <f t="shared" si="231"/>
        <v>0</v>
      </c>
      <c r="DX104" s="142">
        <f t="shared" si="231"/>
        <v>0</v>
      </c>
      <c r="DY104" s="142">
        <f t="shared" si="231"/>
        <v>0</v>
      </c>
      <c r="DZ104" s="142">
        <f t="shared" si="231"/>
        <v>0</v>
      </c>
      <c r="EA104" s="142">
        <f t="shared" si="231"/>
        <v>0</v>
      </c>
      <c r="EB104" s="142">
        <f t="shared" si="231"/>
        <v>0</v>
      </c>
      <c r="EC104" s="142">
        <f t="shared" si="231"/>
        <v>0</v>
      </c>
      <c r="ED104" s="142">
        <f t="shared" si="231"/>
        <v>0</v>
      </c>
      <c r="EE104" s="142">
        <f t="shared" si="231"/>
        <v>0</v>
      </c>
      <c r="EF104" s="142">
        <f t="shared" si="231"/>
        <v>0</v>
      </c>
      <c r="EG104" s="142">
        <f t="shared" si="231"/>
        <v>0</v>
      </c>
      <c r="EH104" s="142">
        <f t="shared" si="231"/>
        <v>0</v>
      </c>
      <c r="EI104" s="142">
        <f t="shared" si="231"/>
        <v>0</v>
      </c>
      <c r="EJ104" s="142">
        <f t="shared" si="231"/>
        <v>0</v>
      </c>
      <c r="EK104" s="142">
        <f t="shared" si="231"/>
        <v>0</v>
      </c>
      <c r="EL104" s="142">
        <f t="shared" si="231"/>
        <v>0</v>
      </c>
      <c r="EM104" s="142">
        <f t="shared" si="231"/>
        <v>0</v>
      </c>
      <c r="EN104" s="142">
        <f t="shared" si="231"/>
        <v>0</v>
      </c>
      <c r="EO104" s="142">
        <f t="shared" si="231"/>
        <v>0</v>
      </c>
      <c r="EP104" s="142">
        <f t="shared" si="231"/>
        <v>0</v>
      </c>
      <c r="EQ104" s="142">
        <f t="shared" si="231"/>
        <v>0</v>
      </c>
      <c r="ER104" s="142">
        <f t="shared" si="231"/>
        <v>0</v>
      </c>
      <c r="ES104" s="142">
        <f t="shared" si="231"/>
        <v>0</v>
      </c>
      <c r="ET104" s="142">
        <f t="shared" si="231"/>
        <v>0</v>
      </c>
      <c r="EU104" s="142">
        <f t="shared" si="231"/>
        <v>0</v>
      </c>
      <c r="EV104" s="142">
        <f t="shared" si="231"/>
        <v>0</v>
      </c>
      <c r="EW104" s="142">
        <f t="shared" si="231"/>
        <v>0</v>
      </c>
      <c r="EX104" s="142">
        <f t="shared" si="231"/>
        <v>0</v>
      </c>
      <c r="EY104" s="142">
        <f t="shared" si="231"/>
        <v>0</v>
      </c>
      <c r="EZ104" s="144">
        <f aca="true" t="shared" si="232" ref="EZ104:EZ132">IF($T104=EZ$6,$V104,0)</f>
        <v>0</v>
      </c>
      <c r="FA104" s="141">
        <f>IF(AND($M$3&gt;SUM(Q105:$Q$132),$G$3&lt;SUM(Q104:$Q$132)),$G$3-SUM(Q105:$Q$132),0)</f>
        <v>0</v>
      </c>
      <c r="FB104" s="120">
        <v>29</v>
      </c>
      <c r="FC104" s="145">
        <f>DX6</f>
        <v>0</v>
      </c>
      <c r="FD104" s="145">
        <f>DX133</f>
        <v>0</v>
      </c>
      <c r="FE104" s="141" t="str">
        <f t="shared" si="161"/>
        <v>x</v>
      </c>
    </row>
    <row r="105" spans="1:161" s="141" customFormat="1" ht="24.75" customHeight="1">
      <c r="A105" s="121"/>
      <c r="B105" s="121"/>
      <c r="C105" s="122"/>
      <c r="D105" s="123"/>
      <c r="E105" s="123"/>
      <c r="F105" s="124"/>
      <c r="G105" s="125">
        <f t="shared" si="164"/>
      </c>
      <c r="H105" s="126"/>
      <c r="I105" s="127">
        <f t="shared" si="170"/>
      </c>
      <c r="J105" s="128"/>
      <c r="K105" s="129"/>
      <c r="L105" s="130">
        <f t="shared" si="167"/>
      </c>
      <c r="M105" s="131"/>
      <c r="N105" s="130">
        <f t="shared" si="151"/>
      </c>
      <c r="O105" s="132"/>
      <c r="P105" s="133"/>
      <c r="Q105" s="134">
        <f t="shared" si="152"/>
      </c>
      <c r="R105" s="135">
        <f>IF(AND(E105=1,C105&gt;0),(D105-($B$4-C105)),IF(AND(E105&gt;0,E105=2),(D105-($B$4-C105))*'A - Condition &amp; Criticality'!$E$6,IF(AND(E105&gt;0,E105=3),(D105-($B$4-C105))*'A - Condition &amp; Criticality'!$E$7,IF(AND(E105&gt;0,E105=4),(D105-($B$4-C105))*'A - Condition &amp; Criticality'!$E$8,IF(AND(E105&gt;0,E105=5),(D105-($B$4-C105))*'A - Condition &amp; Criticality'!$E$9,IF(AND(E105&gt;0,E105=6),(D105-($B$4-C105))*'A - Condition &amp; Criticality'!$E$10,IF(AND(E105&gt;0,E105=7),(D105-($B$4-C105))*'A - Condition &amp; Criticality'!$E$11,0)))))))</f>
        <v>0</v>
      </c>
      <c r="S105" s="135">
        <f>IF(AND(E105&gt;0,E105=8),(D105-($B$4-C105))*'A - Condition &amp; Criticality'!$E$12,IF(AND(E105&gt;0,E105=9),(D105-($B$4-C105))*'A - Condition &amp; Criticality'!$E$13,IF(E105=10,0,0)))</f>
        <v>0</v>
      </c>
      <c r="T105" s="136">
        <f t="shared" si="227"/>
      </c>
      <c r="U105" s="137">
        <f t="shared" si="125"/>
        <v>0</v>
      </c>
      <c r="V105" s="138">
        <f t="shared" si="228"/>
        <v>0</v>
      </c>
      <c r="W105" s="138">
        <f t="shared" si="229"/>
        <v>0</v>
      </c>
      <c r="X105" s="139">
        <f>IF($M$3&gt;=SUM(AD105:$AD$132),0,IF(Y105&gt;=AD105,0,-PMT(AE105/12,(AB105)*12,0,(AD105-Y105))/$H$1))</f>
        <v>0</v>
      </c>
      <c r="Y105" s="138" t="e">
        <f>IF(Y106&gt;AD106,(-FV(AE105,(AB105-AB106),0,(Y106-AD106)))+-FV(AE105/12,(AB105-AB106)*12,SUM($X106:X$132)*$H$1),-FV(AE105/12,(AB105-AB106)*12,SUM(X106:$X$132)*$H$1,AC105))</f>
        <v>#N/A</v>
      </c>
      <c r="Z105" s="138" t="e">
        <f>IF(AND(AD105&gt;0,SUM($AD$8:AD104)=0,Y104&gt;0),Y104,0)</f>
        <v>#N/A</v>
      </c>
      <c r="AA105" s="140" t="b">
        <f>IF(AND(X105&gt;0,SUM($X$8:X104)=0),AB105)</f>
        <v>0</v>
      </c>
      <c r="AB105" s="141">
        <f t="shared" si="156"/>
        <v>0</v>
      </c>
      <c r="AC105" s="141">
        <f>IF(AND($M$3&gt;SUM(AD106:$AD$132),$M$3&lt;SUM(AD105:$AD$132)),$M$3-SUM(AD106:$AD$132),0)</f>
        <v>0</v>
      </c>
      <c r="AD105" s="142">
        <f t="shared" si="157"/>
        <v>0</v>
      </c>
      <c r="AE105" s="143" t="e">
        <f t="shared" si="126"/>
        <v>#N/A</v>
      </c>
      <c r="AF105" s="142">
        <f aca="true" t="shared" si="233" ref="AF105:CQ105">IF(AND(NOT(AF$6=AG$6),$T105=AF$6),$V105,0)</f>
        <v>0</v>
      </c>
      <c r="AG105" s="142">
        <f t="shared" si="233"/>
        <v>0</v>
      </c>
      <c r="AH105" s="142">
        <f t="shared" si="233"/>
        <v>0</v>
      </c>
      <c r="AI105" s="142">
        <f t="shared" si="233"/>
        <v>0</v>
      </c>
      <c r="AJ105" s="142">
        <f t="shared" si="233"/>
        <v>0</v>
      </c>
      <c r="AK105" s="142">
        <f t="shared" si="233"/>
        <v>0</v>
      </c>
      <c r="AL105" s="142">
        <f t="shared" si="233"/>
        <v>0</v>
      </c>
      <c r="AM105" s="142">
        <f t="shared" si="233"/>
        <v>0</v>
      </c>
      <c r="AN105" s="142">
        <f t="shared" si="233"/>
        <v>0</v>
      </c>
      <c r="AO105" s="142">
        <f t="shared" si="233"/>
        <v>0</v>
      </c>
      <c r="AP105" s="142">
        <f t="shared" si="233"/>
        <v>0</v>
      </c>
      <c r="AQ105" s="142">
        <f t="shared" si="233"/>
        <v>0</v>
      </c>
      <c r="AR105" s="142">
        <f t="shared" si="233"/>
        <v>0</v>
      </c>
      <c r="AS105" s="142">
        <f t="shared" si="233"/>
        <v>0</v>
      </c>
      <c r="AT105" s="142">
        <f t="shared" si="233"/>
        <v>0</v>
      </c>
      <c r="AU105" s="142">
        <f t="shared" si="233"/>
        <v>0</v>
      </c>
      <c r="AV105" s="142">
        <f t="shared" si="233"/>
        <v>0</v>
      </c>
      <c r="AW105" s="142">
        <f t="shared" si="233"/>
        <v>0</v>
      </c>
      <c r="AX105" s="142">
        <f t="shared" si="233"/>
        <v>0</v>
      </c>
      <c r="AY105" s="142">
        <f t="shared" si="233"/>
        <v>0</v>
      </c>
      <c r="AZ105" s="142">
        <f t="shared" si="233"/>
        <v>0</v>
      </c>
      <c r="BA105" s="142">
        <f t="shared" si="233"/>
        <v>0</v>
      </c>
      <c r="BB105" s="142">
        <f t="shared" si="233"/>
        <v>0</v>
      </c>
      <c r="BC105" s="142">
        <f t="shared" si="233"/>
        <v>0</v>
      </c>
      <c r="BD105" s="142">
        <f t="shared" si="233"/>
        <v>0</v>
      </c>
      <c r="BE105" s="142">
        <f t="shared" si="233"/>
        <v>0</v>
      </c>
      <c r="BF105" s="142">
        <f t="shared" si="233"/>
        <v>0</v>
      </c>
      <c r="BG105" s="142">
        <f t="shared" si="233"/>
        <v>0</v>
      </c>
      <c r="BH105" s="142">
        <f t="shared" si="233"/>
        <v>0</v>
      </c>
      <c r="BI105" s="142">
        <f t="shared" si="233"/>
        <v>0</v>
      </c>
      <c r="BJ105" s="142">
        <f t="shared" si="233"/>
        <v>0</v>
      </c>
      <c r="BK105" s="142">
        <f t="shared" si="233"/>
        <v>0</v>
      </c>
      <c r="BL105" s="142">
        <f t="shared" si="233"/>
        <v>0</v>
      </c>
      <c r="BM105" s="142">
        <f t="shared" si="233"/>
        <v>0</v>
      </c>
      <c r="BN105" s="142">
        <f t="shared" si="233"/>
        <v>0</v>
      </c>
      <c r="BO105" s="142">
        <f t="shared" si="233"/>
        <v>0</v>
      </c>
      <c r="BP105" s="142">
        <f t="shared" si="233"/>
        <v>0</v>
      </c>
      <c r="BQ105" s="142">
        <f t="shared" si="233"/>
        <v>0</v>
      </c>
      <c r="BR105" s="142">
        <f t="shared" si="233"/>
        <v>0</v>
      </c>
      <c r="BS105" s="142">
        <f t="shared" si="233"/>
        <v>0</v>
      </c>
      <c r="BT105" s="142">
        <f t="shared" si="233"/>
        <v>0</v>
      </c>
      <c r="BU105" s="142">
        <f t="shared" si="233"/>
        <v>0</v>
      </c>
      <c r="BV105" s="142">
        <f t="shared" si="233"/>
        <v>0</v>
      </c>
      <c r="BW105" s="142">
        <f t="shared" si="233"/>
        <v>0</v>
      </c>
      <c r="BX105" s="142">
        <f t="shared" si="233"/>
        <v>0</v>
      </c>
      <c r="BY105" s="142">
        <f t="shared" si="233"/>
        <v>0</v>
      </c>
      <c r="BZ105" s="142">
        <f t="shared" si="233"/>
        <v>0</v>
      </c>
      <c r="CA105" s="142">
        <f t="shared" si="233"/>
        <v>0</v>
      </c>
      <c r="CB105" s="142">
        <f t="shared" si="233"/>
        <v>0</v>
      </c>
      <c r="CC105" s="142">
        <f t="shared" si="233"/>
        <v>0</v>
      </c>
      <c r="CD105" s="142">
        <f t="shared" si="233"/>
        <v>0</v>
      </c>
      <c r="CE105" s="142">
        <f t="shared" si="233"/>
        <v>0</v>
      </c>
      <c r="CF105" s="142">
        <f t="shared" si="233"/>
        <v>0</v>
      </c>
      <c r="CG105" s="142">
        <f t="shared" si="233"/>
        <v>0</v>
      </c>
      <c r="CH105" s="142">
        <f t="shared" si="233"/>
        <v>0</v>
      </c>
      <c r="CI105" s="142">
        <f t="shared" si="233"/>
        <v>0</v>
      </c>
      <c r="CJ105" s="142">
        <f t="shared" si="233"/>
        <v>0</v>
      </c>
      <c r="CK105" s="142">
        <f t="shared" si="233"/>
        <v>0</v>
      </c>
      <c r="CL105" s="142">
        <f t="shared" si="233"/>
        <v>0</v>
      </c>
      <c r="CM105" s="142">
        <f t="shared" si="233"/>
        <v>0</v>
      </c>
      <c r="CN105" s="142">
        <f t="shared" si="233"/>
        <v>0</v>
      </c>
      <c r="CO105" s="142">
        <f t="shared" si="233"/>
        <v>0</v>
      </c>
      <c r="CP105" s="142">
        <f t="shared" si="233"/>
        <v>0</v>
      </c>
      <c r="CQ105" s="142">
        <f t="shared" si="233"/>
        <v>0</v>
      </c>
      <c r="CR105" s="142">
        <f aca="true" t="shared" si="234" ref="CR105:EY105">IF(AND(NOT(CR$6=CS$6),$T105=CR$6),$V105,0)</f>
        <v>0</v>
      </c>
      <c r="CS105" s="142">
        <f t="shared" si="234"/>
        <v>0</v>
      </c>
      <c r="CT105" s="142">
        <f t="shared" si="234"/>
        <v>0</v>
      </c>
      <c r="CU105" s="142">
        <f t="shared" si="234"/>
        <v>0</v>
      </c>
      <c r="CV105" s="142">
        <f t="shared" si="234"/>
        <v>0</v>
      </c>
      <c r="CW105" s="142">
        <f t="shared" si="234"/>
        <v>0</v>
      </c>
      <c r="CX105" s="142">
        <f t="shared" si="234"/>
        <v>0</v>
      </c>
      <c r="CY105" s="142">
        <f t="shared" si="234"/>
        <v>0</v>
      </c>
      <c r="CZ105" s="142">
        <f t="shared" si="234"/>
        <v>0</v>
      </c>
      <c r="DA105" s="142">
        <f t="shared" si="234"/>
        <v>0</v>
      </c>
      <c r="DB105" s="142">
        <f t="shared" si="234"/>
        <v>0</v>
      </c>
      <c r="DC105" s="142">
        <f t="shared" si="234"/>
        <v>0</v>
      </c>
      <c r="DD105" s="142">
        <f t="shared" si="234"/>
        <v>0</v>
      </c>
      <c r="DE105" s="142">
        <f t="shared" si="234"/>
        <v>0</v>
      </c>
      <c r="DF105" s="142">
        <f t="shared" si="234"/>
        <v>0</v>
      </c>
      <c r="DG105" s="142">
        <f t="shared" si="234"/>
        <v>0</v>
      </c>
      <c r="DH105" s="142">
        <f t="shared" si="234"/>
        <v>0</v>
      </c>
      <c r="DI105" s="142">
        <f t="shared" si="234"/>
        <v>0</v>
      </c>
      <c r="DJ105" s="142">
        <f t="shared" si="234"/>
        <v>0</v>
      </c>
      <c r="DK105" s="142">
        <f t="shared" si="234"/>
        <v>0</v>
      </c>
      <c r="DL105" s="142">
        <f t="shared" si="234"/>
        <v>0</v>
      </c>
      <c r="DM105" s="142">
        <f t="shared" si="234"/>
        <v>0</v>
      </c>
      <c r="DN105" s="142">
        <f t="shared" si="234"/>
        <v>0</v>
      </c>
      <c r="DO105" s="142">
        <f t="shared" si="234"/>
        <v>0</v>
      </c>
      <c r="DP105" s="142">
        <f t="shared" si="234"/>
        <v>0</v>
      </c>
      <c r="DQ105" s="142">
        <f t="shared" si="234"/>
        <v>0</v>
      </c>
      <c r="DR105" s="142">
        <f t="shared" si="234"/>
        <v>0</v>
      </c>
      <c r="DS105" s="142">
        <f t="shared" si="234"/>
        <v>0</v>
      </c>
      <c r="DT105" s="142">
        <f t="shared" si="234"/>
        <v>0</v>
      </c>
      <c r="DU105" s="142">
        <f t="shared" si="234"/>
        <v>0</v>
      </c>
      <c r="DV105" s="142">
        <f t="shared" si="234"/>
        <v>0</v>
      </c>
      <c r="DW105" s="142">
        <f t="shared" si="234"/>
        <v>0</v>
      </c>
      <c r="DX105" s="142">
        <f t="shared" si="234"/>
        <v>0</v>
      </c>
      <c r="DY105" s="142">
        <f t="shared" si="234"/>
        <v>0</v>
      </c>
      <c r="DZ105" s="142">
        <f t="shared" si="234"/>
        <v>0</v>
      </c>
      <c r="EA105" s="142">
        <f t="shared" si="234"/>
        <v>0</v>
      </c>
      <c r="EB105" s="142">
        <f t="shared" si="234"/>
        <v>0</v>
      </c>
      <c r="EC105" s="142">
        <f t="shared" si="234"/>
        <v>0</v>
      </c>
      <c r="ED105" s="142">
        <f t="shared" si="234"/>
        <v>0</v>
      </c>
      <c r="EE105" s="142">
        <f t="shared" si="234"/>
        <v>0</v>
      </c>
      <c r="EF105" s="142">
        <f t="shared" si="234"/>
        <v>0</v>
      </c>
      <c r="EG105" s="142">
        <f t="shared" si="234"/>
        <v>0</v>
      </c>
      <c r="EH105" s="142">
        <f t="shared" si="234"/>
        <v>0</v>
      </c>
      <c r="EI105" s="142">
        <f t="shared" si="234"/>
        <v>0</v>
      </c>
      <c r="EJ105" s="142">
        <f t="shared" si="234"/>
        <v>0</v>
      </c>
      <c r="EK105" s="142">
        <f t="shared" si="234"/>
        <v>0</v>
      </c>
      <c r="EL105" s="142">
        <f t="shared" si="234"/>
        <v>0</v>
      </c>
      <c r="EM105" s="142">
        <f t="shared" si="234"/>
        <v>0</v>
      </c>
      <c r="EN105" s="142">
        <f t="shared" si="234"/>
        <v>0</v>
      </c>
      <c r="EO105" s="142">
        <f t="shared" si="234"/>
        <v>0</v>
      </c>
      <c r="EP105" s="142">
        <f t="shared" si="234"/>
        <v>0</v>
      </c>
      <c r="EQ105" s="142">
        <f t="shared" si="234"/>
        <v>0</v>
      </c>
      <c r="ER105" s="142">
        <f t="shared" si="234"/>
        <v>0</v>
      </c>
      <c r="ES105" s="142">
        <f t="shared" si="234"/>
        <v>0</v>
      </c>
      <c r="ET105" s="142">
        <f t="shared" si="234"/>
        <v>0</v>
      </c>
      <c r="EU105" s="142">
        <f t="shared" si="234"/>
        <v>0</v>
      </c>
      <c r="EV105" s="142">
        <f t="shared" si="234"/>
        <v>0</v>
      </c>
      <c r="EW105" s="142">
        <f t="shared" si="234"/>
        <v>0</v>
      </c>
      <c r="EX105" s="142">
        <f t="shared" si="234"/>
        <v>0</v>
      </c>
      <c r="EY105" s="142">
        <f t="shared" si="234"/>
        <v>0</v>
      </c>
      <c r="EZ105" s="144">
        <f t="shared" si="232"/>
        <v>0</v>
      </c>
      <c r="FA105" s="141">
        <f>IF(AND($M$3&gt;SUM(Q106:$Q$132),$G$3&lt;SUM(Q105:$Q$132)),$G$3-SUM(Q106:$Q$132),0)</f>
        <v>0</v>
      </c>
      <c r="FB105" s="120">
        <v>28</v>
      </c>
      <c r="FC105" s="145">
        <f>DY6</f>
        <v>0</v>
      </c>
      <c r="FD105" s="145">
        <f>DY133</f>
        <v>0</v>
      </c>
      <c r="FE105" s="141" t="str">
        <f t="shared" si="161"/>
        <v>x</v>
      </c>
    </row>
    <row r="106" spans="1:161" s="141" customFormat="1" ht="24.75" customHeight="1">
      <c r="A106" s="121"/>
      <c r="B106" s="121"/>
      <c r="C106" s="122"/>
      <c r="D106" s="123"/>
      <c r="E106" s="123"/>
      <c r="F106" s="124"/>
      <c r="G106" s="125">
        <f t="shared" si="164"/>
      </c>
      <c r="H106" s="126"/>
      <c r="I106" s="127">
        <f t="shared" si="170"/>
      </c>
      <c r="J106" s="128"/>
      <c r="K106" s="129"/>
      <c r="L106" s="130">
        <f t="shared" si="167"/>
      </c>
      <c r="M106" s="131"/>
      <c r="N106" s="130">
        <f t="shared" si="151"/>
      </c>
      <c r="O106" s="132"/>
      <c r="P106" s="133"/>
      <c r="Q106" s="134">
        <f t="shared" si="152"/>
      </c>
      <c r="R106" s="135">
        <f>IF(AND(E106=1,C106&gt;0),(D106-($B$4-C106)),IF(AND(E106&gt;0,E106=2),(D106-($B$4-C106))*'A - Condition &amp; Criticality'!$E$6,IF(AND(E106&gt;0,E106=3),(D106-($B$4-C106))*'A - Condition &amp; Criticality'!$E$7,IF(AND(E106&gt;0,E106=4),(D106-($B$4-C106))*'A - Condition &amp; Criticality'!$E$8,IF(AND(E106&gt;0,E106=5),(D106-($B$4-C106))*'A - Condition &amp; Criticality'!$E$9,IF(AND(E106&gt;0,E106=6),(D106-($B$4-C106))*'A - Condition &amp; Criticality'!$E$10,IF(AND(E106&gt;0,E106=7),(D106-($B$4-C106))*'A - Condition &amp; Criticality'!$E$11,0)))))))</f>
        <v>0</v>
      </c>
      <c r="S106" s="135">
        <f>IF(AND(E106&gt;0,E106=8),(D106-($B$4-C106))*'A - Condition &amp; Criticality'!$E$12,IF(AND(E106&gt;0,E106=9),(D106-($B$4-C106))*'A - Condition &amp; Criticality'!$E$13,IF(E106=10,0,0)))</f>
        <v>0</v>
      </c>
      <c r="T106" s="136">
        <f t="shared" si="227"/>
      </c>
      <c r="U106" s="137">
        <f t="shared" si="125"/>
        <v>0</v>
      </c>
      <c r="V106" s="138">
        <f t="shared" si="228"/>
        <v>0</v>
      </c>
      <c r="W106" s="138">
        <f t="shared" si="229"/>
        <v>0</v>
      </c>
      <c r="X106" s="139">
        <f>IF($M$3&gt;=SUM(AD106:$AD$132),0,IF(Y106&gt;=AD106,0,-PMT(AE106/12,(AB106)*12,0,(AD106-Y106))/$H$1))</f>
        <v>0</v>
      </c>
      <c r="Y106" s="138" t="e">
        <f>IF(Y107&gt;AD107,(-FV(AE106,(AB106-AB107),0,(Y107-AD107)))+-FV(AE106/12,(AB106-AB107)*12,SUM($X107:X$132)*$H$1),-FV(AE106/12,(AB106-AB107)*12,SUM(X107:$X$132)*$H$1,AC106))</f>
        <v>#N/A</v>
      </c>
      <c r="Z106" s="138" t="e">
        <f>IF(AND(AD106&gt;0,SUM($AD$8:AD105)=0,Y105&gt;0),Y105,0)</f>
        <v>#N/A</v>
      </c>
      <c r="AA106" s="140" t="b">
        <f>IF(AND(X106&gt;0,SUM($X$8:X105)=0),AB106)</f>
        <v>0</v>
      </c>
      <c r="AB106" s="141">
        <f t="shared" si="156"/>
        <v>0</v>
      </c>
      <c r="AC106" s="141">
        <f>IF(AND($M$3&gt;SUM(AD107:$AD$132),$M$3&lt;SUM(AD106:$AD$132)),$M$3-SUM(AD107:$AD$132),0)</f>
        <v>0</v>
      </c>
      <c r="AD106" s="142">
        <f t="shared" si="157"/>
        <v>0</v>
      </c>
      <c r="AE106" s="143" t="e">
        <f t="shared" si="126"/>
        <v>#N/A</v>
      </c>
      <c r="AF106" s="142">
        <f aca="true" t="shared" si="235" ref="AF106:CQ106">IF(AND(NOT(AF$6=AG$6),$T106=AF$6),$V106,0)</f>
        <v>0</v>
      </c>
      <c r="AG106" s="142">
        <f t="shared" si="235"/>
        <v>0</v>
      </c>
      <c r="AH106" s="142">
        <f t="shared" si="235"/>
        <v>0</v>
      </c>
      <c r="AI106" s="142">
        <f t="shared" si="235"/>
        <v>0</v>
      </c>
      <c r="AJ106" s="142">
        <f t="shared" si="235"/>
        <v>0</v>
      </c>
      <c r="AK106" s="142">
        <f t="shared" si="235"/>
        <v>0</v>
      </c>
      <c r="AL106" s="142">
        <f t="shared" si="235"/>
        <v>0</v>
      </c>
      <c r="AM106" s="142">
        <f t="shared" si="235"/>
        <v>0</v>
      </c>
      <c r="AN106" s="142">
        <f t="shared" si="235"/>
        <v>0</v>
      </c>
      <c r="AO106" s="142">
        <f t="shared" si="235"/>
        <v>0</v>
      </c>
      <c r="AP106" s="142">
        <f t="shared" si="235"/>
        <v>0</v>
      </c>
      <c r="AQ106" s="142">
        <f t="shared" si="235"/>
        <v>0</v>
      </c>
      <c r="AR106" s="142">
        <f t="shared" si="235"/>
        <v>0</v>
      </c>
      <c r="AS106" s="142">
        <f t="shared" si="235"/>
        <v>0</v>
      </c>
      <c r="AT106" s="142">
        <f t="shared" si="235"/>
        <v>0</v>
      </c>
      <c r="AU106" s="142">
        <f t="shared" si="235"/>
        <v>0</v>
      </c>
      <c r="AV106" s="142">
        <f t="shared" si="235"/>
        <v>0</v>
      </c>
      <c r="AW106" s="142">
        <f t="shared" si="235"/>
        <v>0</v>
      </c>
      <c r="AX106" s="142">
        <f t="shared" si="235"/>
        <v>0</v>
      </c>
      <c r="AY106" s="142">
        <f t="shared" si="235"/>
        <v>0</v>
      </c>
      <c r="AZ106" s="142">
        <f t="shared" si="235"/>
        <v>0</v>
      </c>
      <c r="BA106" s="142">
        <f t="shared" si="235"/>
        <v>0</v>
      </c>
      <c r="BB106" s="142">
        <f t="shared" si="235"/>
        <v>0</v>
      </c>
      <c r="BC106" s="142">
        <f t="shared" si="235"/>
        <v>0</v>
      </c>
      <c r="BD106" s="142">
        <f t="shared" si="235"/>
        <v>0</v>
      </c>
      <c r="BE106" s="142">
        <f t="shared" si="235"/>
        <v>0</v>
      </c>
      <c r="BF106" s="142">
        <f t="shared" si="235"/>
        <v>0</v>
      </c>
      <c r="BG106" s="142">
        <f t="shared" si="235"/>
        <v>0</v>
      </c>
      <c r="BH106" s="142">
        <f t="shared" si="235"/>
        <v>0</v>
      </c>
      <c r="BI106" s="142">
        <f t="shared" si="235"/>
        <v>0</v>
      </c>
      <c r="BJ106" s="142">
        <f t="shared" si="235"/>
        <v>0</v>
      </c>
      <c r="BK106" s="142">
        <f t="shared" si="235"/>
        <v>0</v>
      </c>
      <c r="BL106" s="142">
        <f t="shared" si="235"/>
        <v>0</v>
      </c>
      <c r="BM106" s="142">
        <f t="shared" si="235"/>
        <v>0</v>
      </c>
      <c r="BN106" s="142">
        <f t="shared" si="235"/>
        <v>0</v>
      </c>
      <c r="BO106" s="142">
        <f t="shared" si="235"/>
        <v>0</v>
      </c>
      <c r="BP106" s="142">
        <f t="shared" si="235"/>
        <v>0</v>
      </c>
      <c r="BQ106" s="142">
        <f t="shared" si="235"/>
        <v>0</v>
      </c>
      <c r="BR106" s="142">
        <f t="shared" si="235"/>
        <v>0</v>
      </c>
      <c r="BS106" s="142">
        <f t="shared" si="235"/>
        <v>0</v>
      </c>
      <c r="BT106" s="142">
        <f t="shared" si="235"/>
        <v>0</v>
      </c>
      <c r="BU106" s="142">
        <f t="shared" si="235"/>
        <v>0</v>
      </c>
      <c r="BV106" s="142">
        <f t="shared" si="235"/>
        <v>0</v>
      </c>
      <c r="BW106" s="142">
        <f t="shared" si="235"/>
        <v>0</v>
      </c>
      <c r="BX106" s="142">
        <f t="shared" si="235"/>
        <v>0</v>
      </c>
      <c r="BY106" s="142">
        <f t="shared" si="235"/>
        <v>0</v>
      </c>
      <c r="BZ106" s="142">
        <f t="shared" si="235"/>
        <v>0</v>
      </c>
      <c r="CA106" s="142">
        <f t="shared" si="235"/>
        <v>0</v>
      </c>
      <c r="CB106" s="142">
        <f t="shared" si="235"/>
        <v>0</v>
      </c>
      <c r="CC106" s="142">
        <f t="shared" si="235"/>
        <v>0</v>
      </c>
      <c r="CD106" s="142">
        <f t="shared" si="235"/>
        <v>0</v>
      </c>
      <c r="CE106" s="142">
        <f t="shared" si="235"/>
        <v>0</v>
      </c>
      <c r="CF106" s="142">
        <f t="shared" si="235"/>
        <v>0</v>
      </c>
      <c r="CG106" s="142">
        <f t="shared" si="235"/>
        <v>0</v>
      </c>
      <c r="CH106" s="142">
        <f t="shared" si="235"/>
        <v>0</v>
      </c>
      <c r="CI106" s="142">
        <f t="shared" si="235"/>
        <v>0</v>
      </c>
      <c r="CJ106" s="142">
        <f t="shared" si="235"/>
        <v>0</v>
      </c>
      <c r="CK106" s="142">
        <f t="shared" si="235"/>
        <v>0</v>
      </c>
      <c r="CL106" s="142">
        <f t="shared" si="235"/>
        <v>0</v>
      </c>
      <c r="CM106" s="142">
        <f t="shared" si="235"/>
        <v>0</v>
      </c>
      <c r="CN106" s="142">
        <f t="shared" si="235"/>
        <v>0</v>
      </c>
      <c r="CO106" s="142">
        <f t="shared" si="235"/>
        <v>0</v>
      </c>
      <c r="CP106" s="142">
        <f t="shared" si="235"/>
        <v>0</v>
      </c>
      <c r="CQ106" s="142">
        <f t="shared" si="235"/>
        <v>0</v>
      </c>
      <c r="CR106" s="142">
        <f aca="true" t="shared" si="236" ref="CR106:EY106">IF(AND(NOT(CR$6=CS$6),$T106=CR$6),$V106,0)</f>
        <v>0</v>
      </c>
      <c r="CS106" s="142">
        <f t="shared" si="236"/>
        <v>0</v>
      </c>
      <c r="CT106" s="142">
        <f t="shared" si="236"/>
        <v>0</v>
      </c>
      <c r="CU106" s="142">
        <f t="shared" si="236"/>
        <v>0</v>
      </c>
      <c r="CV106" s="142">
        <f t="shared" si="236"/>
        <v>0</v>
      </c>
      <c r="CW106" s="142">
        <f t="shared" si="236"/>
        <v>0</v>
      </c>
      <c r="CX106" s="142">
        <f t="shared" si="236"/>
        <v>0</v>
      </c>
      <c r="CY106" s="142">
        <f t="shared" si="236"/>
        <v>0</v>
      </c>
      <c r="CZ106" s="142">
        <f t="shared" si="236"/>
        <v>0</v>
      </c>
      <c r="DA106" s="142">
        <f t="shared" si="236"/>
        <v>0</v>
      </c>
      <c r="DB106" s="142">
        <f t="shared" si="236"/>
        <v>0</v>
      </c>
      <c r="DC106" s="142">
        <f t="shared" si="236"/>
        <v>0</v>
      </c>
      <c r="DD106" s="142">
        <f t="shared" si="236"/>
        <v>0</v>
      </c>
      <c r="DE106" s="142">
        <f t="shared" si="236"/>
        <v>0</v>
      </c>
      <c r="DF106" s="142">
        <f t="shared" si="236"/>
        <v>0</v>
      </c>
      <c r="DG106" s="142">
        <f t="shared" si="236"/>
        <v>0</v>
      </c>
      <c r="DH106" s="142">
        <f t="shared" si="236"/>
        <v>0</v>
      </c>
      <c r="DI106" s="142">
        <f t="shared" si="236"/>
        <v>0</v>
      </c>
      <c r="DJ106" s="142">
        <f t="shared" si="236"/>
        <v>0</v>
      </c>
      <c r="DK106" s="142">
        <f t="shared" si="236"/>
        <v>0</v>
      </c>
      <c r="DL106" s="142">
        <f t="shared" si="236"/>
        <v>0</v>
      </c>
      <c r="DM106" s="142">
        <f t="shared" si="236"/>
        <v>0</v>
      </c>
      <c r="DN106" s="142">
        <f t="shared" si="236"/>
        <v>0</v>
      </c>
      <c r="DO106" s="142">
        <f t="shared" si="236"/>
        <v>0</v>
      </c>
      <c r="DP106" s="142">
        <f t="shared" si="236"/>
        <v>0</v>
      </c>
      <c r="DQ106" s="142">
        <f t="shared" si="236"/>
        <v>0</v>
      </c>
      <c r="DR106" s="142">
        <f t="shared" si="236"/>
        <v>0</v>
      </c>
      <c r="DS106" s="142">
        <f t="shared" si="236"/>
        <v>0</v>
      </c>
      <c r="DT106" s="142">
        <f t="shared" si="236"/>
        <v>0</v>
      </c>
      <c r="DU106" s="142">
        <f t="shared" si="236"/>
        <v>0</v>
      </c>
      <c r="DV106" s="142">
        <f t="shared" si="236"/>
        <v>0</v>
      </c>
      <c r="DW106" s="142">
        <f t="shared" si="236"/>
        <v>0</v>
      </c>
      <c r="DX106" s="142">
        <f t="shared" si="236"/>
        <v>0</v>
      </c>
      <c r="DY106" s="142">
        <f t="shared" si="236"/>
        <v>0</v>
      </c>
      <c r="DZ106" s="142">
        <f t="shared" si="236"/>
        <v>0</v>
      </c>
      <c r="EA106" s="142">
        <f t="shared" si="236"/>
        <v>0</v>
      </c>
      <c r="EB106" s="142">
        <f t="shared" si="236"/>
        <v>0</v>
      </c>
      <c r="EC106" s="142">
        <f t="shared" si="236"/>
        <v>0</v>
      </c>
      <c r="ED106" s="142">
        <f t="shared" si="236"/>
        <v>0</v>
      </c>
      <c r="EE106" s="142">
        <f t="shared" si="236"/>
        <v>0</v>
      </c>
      <c r="EF106" s="142">
        <f t="shared" si="236"/>
        <v>0</v>
      </c>
      <c r="EG106" s="142">
        <f t="shared" si="236"/>
        <v>0</v>
      </c>
      <c r="EH106" s="142">
        <f t="shared" si="236"/>
        <v>0</v>
      </c>
      <c r="EI106" s="142">
        <f t="shared" si="236"/>
        <v>0</v>
      </c>
      <c r="EJ106" s="142">
        <f t="shared" si="236"/>
        <v>0</v>
      </c>
      <c r="EK106" s="142">
        <f t="shared" si="236"/>
        <v>0</v>
      </c>
      <c r="EL106" s="142">
        <f t="shared" si="236"/>
        <v>0</v>
      </c>
      <c r="EM106" s="142">
        <f t="shared" si="236"/>
        <v>0</v>
      </c>
      <c r="EN106" s="142">
        <f t="shared" si="236"/>
        <v>0</v>
      </c>
      <c r="EO106" s="142">
        <f t="shared" si="236"/>
        <v>0</v>
      </c>
      <c r="EP106" s="142">
        <f t="shared" si="236"/>
        <v>0</v>
      </c>
      <c r="EQ106" s="142">
        <f t="shared" si="236"/>
        <v>0</v>
      </c>
      <c r="ER106" s="142">
        <f t="shared" si="236"/>
        <v>0</v>
      </c>
      <c r="ES106" s="142">
        <f t="shared" si="236"/>
        <v>0</v>
      </c>
      <c r="ET106" s="142">
        <f t="shared" si="236"/>
        <v>0</v>
      </c>
      <c r="EU106" s="142">
        <f t="shared" si="236"/>
        <v>0</v>
      </c>
      <c r="EV106" s="142">
        <f t="shared" si="236"/>
        <v>0</v>
      </c>
      <c r="EW106" s="142">
        <f t="shared" si="236"/>
        <v>0</v>
      </c>
      <c r="EX106" s="142">
        <f t="shared" si="236"/>
        <v>0</v>
      </c>
      <c r="EY106" s="142">
        <f t="shared" si="236"/>
        <v>0</v>
      </c>
      <c r="EZ106" s="144">
        <f t="shared" si="232"/>
        <v>0</v>
      </c>
      <c r="FA106" s="141">
        <f>IF(AND($M$3&gt;SUM(Q107:$Q$132),$G$3&lt;SUM(Q106:$Q$132)),$G$3-SUM(Q107:$Q$132),0)</f>
        <v>0</v>
      </c>
      <c r="FB106" s="120">
        <v>27</v>
      </c>
      <c r="FC106" s="145">
        <f>DZ6</f>
        <v>0</v>
      </c>
      <c r="FD106" s="145">
        <f>DZ133</f>
        <v>0</v>
      </c>
      <c r="FE106" s="141" t="str">
        <f t="shared" si="161"/>
        <v>x</v>
      </c>
    </row>
    <row r="107" spans="1:161" s="141" customFormat="1" ht="24.75" customHeight="1">
      <c r="A107" s="121"/>
      <c r="B107" s="121"/>
      <c r="C107" s="122"/>
      <c r="D107" s="123"/>
      <c r="E107" s="123"/>
      <c r="F107" s="124"/>
      <c r="G107" s="125">
        <f t="shared" si="164"/>
      </c>
      <c r="H107" s="126"/>
      <c r="I107" s="127">
        <f t="shared" si="170"/>
      </c>
      <c r="J107" s="128"/>
      <c r="K107" s="129"/>
      <c r="L107" s="130">
        <f t="shared" si="167"/>
      </c>
      <c r="M107" s="131"/>
      <c r="N107" s="130">
        <f t="shared" si="151"/>
      </c>
      <c r="O107" s="132"/>
      <c r="P107" s="133"/>
      <c r="Q107" s="134">
        <f t="shared" si="152"/>
      </c>
      <c r="R107" s="135">
        <f>IF(AND(E107=1,C107&gt;0),(D107-($B$4-C107)),IF(AND(E107&gt;0,E107=2),(D107-($B$4-C107))*'A - Condition &amp; Criticality'!$E$6,IF(AND(E107&gt;0,E107=3),(D107-($B$4-C107))*'A - Condition &amp; Criticality'!$E$7,IF(AND(E107&gt;0,E107=4),(D107-($B$4-C107))*'A - Condition &amp; Criticality'!$E$8,IF(AND(E107&gt;0,E107=5),(D107-($B$4-C107))*'A - Condition &amp; Criticality'!$E$9,IF(AND(E107&gt;0,E107=6),(D107-($B$4-C107))*'A - Condition &amp; Criticality'!$E$10,IF(AND(E107&gt;0,E107=7),(D107-($B$4-C107))*'A - Condition &amp; Criticality'!$E$11,0)))))))</f>
        <v>0</v>
      </c>
      <c r="S107" s="135">
        <f>IF(AND(E107&gt;0,E107=8),(D107-($B$4-C107))*'A - Condition &amp; Criticality'!$E$12,IF(AND(E107&gt;0,E107=9),(D107-($B$4-C107))*'A - Condition &amp; Criticality'!$E$13,IF(E107=10,0,0)))</f>
        <v>0</v>
      </c>
      <c r="T107" s="136">
        <f t="shared" si="227"/>
      </c>
      <c r="U107" s="137">
        <f t="shared" si="125"/>
        <v>0</v>
      </c>
      <c r="V107" s="138">
        <f t="shared" si="228"/>
        <v>0</v>
      </c>
      <c r="W107" s="138">
        <f t="shared" si="229"/>
        <v>0</v>
      </c>
      <c r="X107" s="139">
        <f>IF($M$3&gt;=SUM(AD107:$AD$132),0,IF(Y107&gt;=AD107,0,-PMT(AE107/12,(AB107)*12,0,(AD107-Y107))/$H$1))</f>
        <v>0</v>
      </c>
      <c r="Y107" s="138" t="e">
        <f>IF(Y108&gt;AD108,(-FV(AE107,(AB107-AB108),0,(Y108-AD108)))+-FV(AE107/12,(AB107-AB108)*12,SUM($X108:X$132)*$H$1),-FV(AE107/12,(AB107-AB108)*12,SUM(X108:$X$132)*$H$1,AC107))</f>
        <v>#N/A</v>
      </c>
      <c r="Z107" s="138" t="e">
        <f>IF(AND(AD107&gt;0,SUM($AD$8:AD106)=0,Y106&gt;0),Y106,0)</f>
        <v>#N/A</v>
      </c>
      <c r="AA107" s="140" t="b">
        <f>IF(AND(X107&gt;0,SUM($X$8:X106)=0),AB107)</f>
        <v>0</v>
      </c>
      <c r="AB107" s="141">
        <f t="shared" si="156"/>
        <v>0</v>
      </c>
      <c r="AC107" s="141">
        <f>IF(AND($M$3&gt;SUM(AD108:$AD$132),$M$3&lt;SUM(AD107:$AD$132)),$M$3-SUM(AD108:$AD$132),0)</f>
        <v>0</v>
      </c>
      <c r="AD107" s="142">
        <f t="shared" si="157"/>
        <v>0</v>
      </c>
      <c r="AE107" s="143" t="e">
        <f t="shared" si="126"/>
        <v>#N/A</v>
      </c>
      <c r="AF107" s="142">
        <f aca="true" t="shared" si="237" ref="AF107:CQ107">IF(AND(NOT(AF$6=AG$6),$T107=AF$6),$V107,0)</f>
        <v>0</v>
      </c>
      <c r="AG107" s="142">
        <f t="shared" si="237"/>
        <v>0</v>
      </c>
      <c r="AH107" s="142">
        <f t="shared" si="237"/>
        <v>0</v>
      </c>
      <c r="AI107" s="142">
        <f t="shared" si="237"/>
        <v>0</v>
      </c>
      <c r="AJ107" s="142">
        <f t="shared" si="237"/>
        <v>0</v>
      </c>
      <c r="AK107" s="142">
        <f t="shared" si="237"/>
        <v>0</v>
      </c>
      <c r="AL107" s="142">
        <f t="shared" si="237"/>
        <v>0</v>
      </c>
      <c r="AM107" s="142">
        <f t="shared" si="237"/>
        <v>0</v>
      </c>
      <c r="AN107" s="142">
        <f t="shared" si="237"/>
        <v>0</v>
      </c>
      <c r="AO107" s="142">
        <f t="shared" si="237"/>
        <v>0</v>
      </c>
      <c r="AP107" s="142">
        <f t="shared" si="237"/>
        <v>0</v>
      </c>
      <c r="AQ107" s="142">
        <f t="shared" si="237"/>
        <v>0</v>
      </c>
      <c r="AR107" s="142">
        <f t="shared" si="237"/>
        <v>0</v>
      </c>
      <c r="AS107" s="142">
        <f t="shared" si="237"/>
        <v>0</v>
      </c>
      <c r="AT107" s="142">
        <f t="shared" si="237"/>
        <v>0</v>
      </c>
      <c r="AU107" s="142">
        <f t="shared" si="237"/>
        <v>0</v>
      </c>
      <c r="AV107" s="142">
        <f t="shared" si="237"/>
        <v>0</v>
      </c>
      <c r="AW107" s="142">
        <f t="shared" si="237"/>
        <v>0</v>
      </c>
      <c r="AX107" s="142">
        <f t="shared" si="237"/>
        <v>0</v>
      </c>
      <c r="AY107" s="142">
        <f t="shared" si="237"/>
        <v>0</v>
      </c>
      <c r="AZ107" s="142">
        <f t="shared" si="237"/>
        <v>0</v>
      </c>
      <c r="BA107" s="142">
        <f t="shared" si="237"/>
        <v>0</v>
      </c>
      <c r="BB107" s="142">
        <f t="shared" si="237"/>
        <v>0</v>
      </c>
      <c r="BC107" s="142">
        <f t="shared" si="237"/>
        <v>0</v>
      </c>
      <c r="BD107" s="142">
        <f t="shared" si="237"/>
        <v>0</v>
      </c>
      <c r="BE107" s="142">
        <f t="shared" si="237"/>
        <v>0</v>
      </c>
      <c r="BF107" s="142">
        <f t="shared" si="237"/>
        <v>0</v>
      </c>
      <c r="BG107" s="142">
        <f t="shared" si="237"/>
        <v>0</v>
      </c>
      <c r="BH107" s="142">
        <f t="shared" si="237"/>
        <v>0</v>
      </c>
      <c r="BI107" s="142">
        <f t="shared" si="237"/>
        <v>0</v>
      </c>
      <c r="BJ107" s="142">
        <f t="shared" si="237"/>
        <v>0</v>
      </c>
      <c r="BK107" s="142">
        <f t="shared" si="237"/>
        <v>0</v>
      </c>
      <c r="BL107" s="142">
        <f t="shared" si="237"/>
        <v>0</v>
      </c>
      <c r="BM107" s="142">
        <f t="shared" si="237"/>
        <v>0</v>
      </c>
      <c r="BN107" s="142">
        <f t="shared" si="237"/>
        <v>0</v>
      </c>
      <c r="BO107" s="142">
        <f t="shared" si="237"/>
        <v>0</v>
      </c>
      <c r="BP107" s="142">
        <f t="shared" si="237"/>
        <v>0</v>
      </c>
      <c r="BQ107" s="142">
        <f t="shared" si="237"/>
        <v>0</v>
      </c>
      <c r="BR107" s="142">
        <f t="shared" si="237"/>
        <v>0</v>
      </c>
      <c r="BS107" s="142">
        <f t="shared" si="237"/>
        <v>0</v>
      </c>
      <c r="BT107" s="142">
        <f t="shared" si="237"/>
        <v>0</v>
      </c>
      <c r="BU107" s="142">
        <f t="shared" si="237"/>
        <v>0</v>
      </c>
      <c r="BV107" s="142">
        <f t="shared" si="237"/>
        <v>0</v>
      </c>
      <c r="BW107" s="142">
        <f t="shared" si="237"/>
        <v>0</v>
      </c>
      <c r="BX107" s="142">
        <f t="shared" si="237"/>
        <v>0</v>
      </c>
      <c r="BY107" s="142">
        <f t="shared" si="237"/>
        <v>0</v>
      </c>
      <c r="BZ107" s="142">
        <f t="shared" si="237"/>
        <v>0</v>
      </c>
      <c r="CA107" s="142">
        <f t="shared" si="237"/>
        <v>0</v>
      </c>
      <c r="CB107" s="142">
        <f t="shared" si="237"/>
        <v>0</v>
      </c>
      <c r="CC107" s="142">
        <f t="shared" si="237"/>
        <v>0</v>
      </c>
      <c r="CD107" s="142">
        <f t="shared" si="237"/>
        <v>0</v>
      </c>
      <c r="CE107" s="142">
        <f t="shared" si="237"/>
        <v>0</v>
      </c>
      <c r="CF107" s="142">
        <f t="shared" si="237"/>
        <v>0</v>
      </c>
      <c r="CG107" s="142">
        <f t="shared" si="237"/>
        <v>0</v>
      </c>
      <c r="CH107" s="142">
        <f t="shared" si="237"/>
        <v>0</v>
      </c>
      <c r="CI107" s="142">
        <f t="shared" si="237"/>
        <v>0</v>
      </c>
      <c r="CJ107" s="142">
        <f t="shared" si="237"/>
        <v>0</v>
      </c>
      <c r="CK107" s="142">
        <f t="shared" si="237"/>
        <v>0</v>
      </c>
      <c r="CL107" s="142">
        <f t="shared" si="237"/>
        <v>0</v>
      </c>
      <c r="CM107" s="142">
        <f t="shared" si="237"/>
        <v>0</v>
      </c>
      <c r="CN107" s="142">
        <f t="shared" si="237"/>
        <v>0</v>
      </c>
      <c r="CO107" s="142">
        <f t="shared" si="237"/>
        <v>0</v>
      </c>
      <c r="CP107" s="142">
        <f t="shared" si="237"/>
        <v>0</v>
      </c>
      <c r="CQ107" s="142">
        <f t="shared" si="237"/>
        <v>0</v>
      </c>
      <c r="CR107" s="142">
        <f aca="true" t="shared" si="238" ref="CR107:EY107">IF(AND(NOT(CR$6=CS$6),$T107=CR$6),$V107,0)</f>
        <v>0</v>
      </c>
      <c r="CS107" s="142">
        <f t="shared" si="238"/>
        <v>0</v>
      </c>
      <c r="CT107" s="142">
        <f t="shared" si="238"/>
        <v>0</v>
      </c>
      <c r="CU107" s="142">
        <f t="shared" si="238"/>
        <v>0</v>
      </c>
      <c r="CV107" s="142">
        <f t="shared" si="238"/>
        <v>0</v>
      </c>
      <c r="CW107" s="142">
        <f t="shared" si="238"/>
        <v>0</v>
      </c>
      <c r="CX107" s="142">
        <f t="shared" si="238"/>
        <v>0</v>
      </c>
      <c r="CY107" s="142">
        <f t="shared" si="238"/>
        <v>0</v>
      </c>
      <c r="CZ107" s="142">
        <f t="shared" si="238"/>
        <v>0</v>
      </c>
      <c r="DA107" s="142">
        <f t="shared" si="238"/>
        <v>0</v>
      </c>
      <c r="DB107" s="142">
        <f t="shared" si="238"/>
        <v>0</v>
      </c>
      <c r="DC107" s="142">
        <f t="shared" si="238"/>
        <v>0</v>
      </c>
      <c r="DD107" s="142">
        <f t="shared" si="238"/>
        <v>0</v>
      </c>
      <c r="DE107" s="142">
        <f t="shared" si="238"/>
        <v>0</v>
      </c>
      <c r="DF107" s="142">
        <f t="shared" si="238"/>
        <v>0</v>
      </c>
      <c r="DG107" s="142">
        <f t="shared" si="238"/>
        <v>0</v>
      </c>
      <c r="DH107" s="142">
        <f t="shared" si="238"/>
        <v>0</v>
      </c>
      <c r="DI107" s="142">
        <f t="shared" si="238"/>
        <v>0</v>
      </c>
      <c r="DJ107" s="142">
        <f t="shared" si="238"/>
        <v>0</v>
      </c>
      <c r="DK107" s="142">
        <f t="shared" si="238"/>
        <v>0</v>
      </c>
      <c r="DL107" s="142">
        <f t="shared" si="238"/>
        <v>0</v>
      </c>
      <c r="DM107" s="142">
        <f t="shared" si="238"/>
        <v>0</v>
      </c>
      <c r="DN107" s="142">
        <f t="shared" si="238"/>
        <v>0</v>
      </c>
      <c r="DO107" s="142">
        <f t="shared" si="238"/>
        <v>0</v>
      </c>
      <c r="DP107" s="142">
        <f t="shared" si="238"/>
        <v>0</v>
      </c>
      <c r="DQ107" s="142">
        <f t="shared" si="238"/>
        <v>0</v>
      </c>
      <c r="DR107" s="142">
        <f t="shared" si="238"/>
        <v>0</v>
      </c>
      <c r="DS107" s="142">
        <f t="shared" si="238"/>
        <v>0</v>
      </c>
      <c r="DT107" s="142">
        <f t="shared" si="238"/>
        <v>0</v>
      </c>
      <c r="DU107" s="142">
        <f t="shared" si="238"/>
        <v>0</v>
      </c>
      <c r="DV107" s="142">
        <f t="shared" si="238"/>
        <v>0</v>
      </c>
      <c r="DW107" s="142">
        <f t="shared" si="238"/>
        <v>0</v>
      </c>
      <c r="DX107" s="142">
        <f t="shared" si="238"/>
        <v>0</v>
      </c>
      <c r="DY107" s="142">
        <f t="shared" si="238"/>
        <v>0</v>
      </c>
      <c r="DZ107" s="142">
        <f t="shared" si="238"/>
        <v>0</v>
      </c>
      <c r="EA107" s="142">
        <f t="shared" si="238"/>
        <v>0</v>
      </c>
      <c r="EB107" s="142">
        <f t="shared" si="238"/>
        <v>0</v>
      </c>
      <c r="EC107" s="142">
        <f t="shared" si="238"/>
        <v>0</v>
      </c>
      <c r="ED107" s="142">
        <f t="shared" si="238"/>
        <v>0</v>
      </c>
      <c r="EE107" s="142">
        <f t="shared" si="238"/>
        <v>0</v>
      </c>
      <c r="EF107" s="142">
        <f t="shared" si="238"/>
        <v>0</v>
      </c>
      <c r="EG107" s="142">
        <f t="shared" si="238"/>
        <v>0</v>
      </c>
      <c r="EH107" s="142">
        <f t="shared" si="238"/>
        <v>0</v>
      </c>
      <c r="EI107" s="142">
        <f t="shared" si="238"/>
        <v>0</v>
      </c>
      <c r="EJ107" s="142">
        <f t="shared" si="238"/>
        <v>0</v>
      </c>
      <c r="EK107" s="142">
        <f t="shared" si="238"/>
        <v>0</v>
      </c>
      <c r="EL107" s="142">
        <f t="shared" si="238"/>
        <v>0</v>
      </c>
      <c r="EM107" s="142">
        <f t="shared" si="238"/>
        <v>0</v>
      </c>
      <c r="EN107" s="142">
        <f t="shared" si="238"/>
        <v>0</v>
      </c>
      <c r="EO107" s="142">
        <f t="shared" si="238"/>
        <v>0</v>
      </c>
      <c r="EP107" s="142">
        <f t="shared" si="238"/>
        <v>0</v>
      </c>
      <c r="EQ107" s="142">
        <f t="shared" si="238"/>
        <v>0</v>
      </c>
      <c r="ER107" s="142">
        <f t="shared" si="238"/>
        <v>0</v>
      </c>
      <c r="ES107" s="142">
        <f t="shared" si="238"/>
        <v>0</v>
      </c>
      <c r="ET107" s="142">
        <f t="shared" si="238"/>
        <v>0</v>
      </c>
      <c r="EU107" s="142">
        <f t="shared" si="238"/>
        <v>0</v>
      </c>
      <c r="EV107" s="142">
        <f t="shared" si="238"/>
        <v>0</v>
      </c>
      <c r="EW107" s="142">
        <f t="shared" si="238"/>
        <v>0</v>
      </c>
      <c r="EX107" s="142">
        <f t="shared" si="238"/>
        <v>0</v>
      </c>
      <c r="EY107" s="142">
        <f t="shared" si="238"/>
        <v>0</v>
      </c>
      <c r="EZ107" s="144">
        <f t="shared" si="232"/>
        <v>0</v>
      </c>
      <c r="FA107" s="141">
        <f>IF(AND($M$3&gt;SUM(Q108:$Q$132),$G$3&lt;SUM(Q107:$Q$132)),$G$3-SUM(Q108:$Q$132),0)</f>
        <v>0</v>
      </c>
      <c r="FB107" s="120">
        <v>26</v>
      </c>
      <c r="FC107" s="145">
        <f>EA6</f>
        <v>0</v>
      </c>
      <c r="FD107" s="145">
        <f>EA133</f>
        <v>0</v>
      </c>
      <c r="FE107" s="141" t="str">
        <f t="shared" si="161"/>
        <v>x</v>
      </c>
    </row>
    <row r="108" spans="1:161" s="141" customFormat="1" ht="24.75" customHeight="1">
      <c r="A108" s="121"/>
      <c r="B108" s="121"/>
      <c r="C108" s="122"/>
      <c r="D108" s="123"/>
      <c r="E108" s="123"/>
      <c r="F108" s="124"/>
      <c r="G108" s="125">
        <f t="shared" si="164"/>
      </c>
      <c r="H108" s="126"/>
      <c r="I108" s="127">
        <f t="shared" si="170"/>
      </c>
      <c r="J108" s="128"/>
      <c r="K108" s="129"/>
      <c r="L108" s="130">
        <f t="shared" si="167"/>
      </c>
      <c r="M108" s="131"/>
      <c r="N108" s="130">
        <f t="shared" si="151"/>
      </c>
      <c r="O108" s="132"/>
      <c r="P108" s="133"/>
      <c r="Q108" s="134">
        <f t="shared" si="152"/>
      </c>
      <c r="R108" s="135">
        <f>IF(AND(E108=1,C108&gt;0),(D108-($B$4-C108)),IF(AND(E108&gt;0,E108=2),(D108-($B$4-C108))*'A - Condition &amp; Criticality'!$E$6,IF(AND(E108&gt;0,E108=3),(D108-($B$4-C108))*'A - Condition &amp; Criticality'!$E$7,IF(AND(E108&gt;0,E108=4),(D108-($B$4-C108))*'A - Condition &amp; Criticality'!$E$8,IF(AND(E108&gt;0,E108=5),(D108-($B$4-C108))*'A - Condition &amp; Criticality'!$E$9,IF(AND(E108&gt;0,E108=6),(D108-($B$4-C108))*'A - Condition &amp; Criticality'!$E$10,IF(AND(E108&gt;0,E108=7),(D108-($B$4-C108))*'A - Condition &amp; Criticality'!$E$11,0)))))))</f>
        <v>0</v>
      </c>
      <c r="S108" s="135">
        <f>IF(AND(E108&gt;0,E108=8),(D108-($B$4-C108))*'A - Condition &amp; Criticality'!$E$12,IF(AND(E108&gt;0,E108=9),(D108-($B$4-C108))*'A - Condition &amp; Criticality'!$E$13,IF(E108=10,0,0)))</f>
        <v>0</v>
      </c>
      <c r="T108" s="136">
        <f t="shared" si="227"/>
      </c>
      <c r="U108" s="137">
        <f t="shared" si="125"/>
        <v>0</v>
      </c>
      <c r="V108" s="138">
        <f t="shared" si="228"/>
        <v>0</v>
      </c>
      <c r="W108" s="138">
        <f t="shared" si="229"/>
        <v>0</v>
      </c>
      <c r="X108" s="139">
        <f>IF($M$3&gt;=SUM(AD108:$AD$132),0,IF(Y108&gt;=AD108,0,-PMT(AE108/12,(AB108)*12,0,(AD108-Y108))/$H$1))</f>
        <v>0</v>
      </c>
      <c r="Y108" s="138" t="e">
        <f>IF(Y109&gt;AD109,(-FV(AE108,(AB108-AB109),0,(Y109-AD109)))+-FV(AE108/12,(AB108-AB109)*12,SUM($X109:X$132)*$H$1),-FV(AE108/12,(AB108-AB109)*12,SUM(X109:$X$132)*$H$1,AC108))</f>
        <v>#N/A</v>
      </c>
      <c r="Z108" s="138" t="e">
        <f>IF(AND(AD108&gt;0,SUM($AD$8:AD107)=0,Y107&gt;0),Y107,0)</f>
        <v>#N/A</v>
      </c>
      <c r="AA108" s="140" t="b">
        <f>IF(AND(X108&gt;0,SUM($X$8:X107)=0),AB108)</f>
        <v>0</v>
      </c>
      <c r="AB108" s="141">
        <f t="shared" si="156"/>
        <v>0</v>
      </c>
      <c r="AC108" s="141">
        <f>IF(AND($M$3&gt;SUM(AD109:$AD$132),$M$3&lt;SUM(AD108:$AD$132)),$M$3-SUM(AD109:$AD$132),0)</f>
        <v>0</v>
      </c>
      <c r="AD108" s="142">
        <f t="shared" si="157"/>
        <v>0</v>
      </c>
      <c r="AE108" s="143" t="e">
        <f t="shared" si="126"/>
        <v>#N/A</v>
      </c>
      <c r="AF108" s="142">
        <f aca="true" t="shared" si="239" ref="AF108:CQ108">IF(AND(NOT(AF$6=AG$6),$T108=AF$6),$V108,0)</f>
        <v>0</v>
      </c>
      <c r="AG108" s="142">
        <f t="shared" si="239"/>
        <v>0</v>
      </c>
      <c r="AH108" s="142">
        <f t="shared" si="239"/>
        <v>0</v>
      </c>
      <c r="AI108" s="142">
        <f t="shared" si="239"/>
        <v>0</v>
      </c>
      <c r="AJ108" s="142">
        <f t="shared" si="239"/>
        <v>0</v>
      </c>
      <c r="AK108" s="142">
        <f t="shared" si="239"/>
        <v>0</v>
      </c>
      <c r="AL108" s="142">
        <f t="shared" si="239"/>
        <v>0</v>
      </c>
      <c r="AM108" s="142">
        <f t="shared" si="239"/>
        <v>0</v>
      </c>
      <c r="AN108" s="142">
        <f t="shared" si="239"/>
        <v>0</v>
      </c>
      <c r="AO108" s="142">
        <f t="shared" si="239"/>
        <v>0</v>
      </c>
      <c r="AP108" s="142">
        <f t="shared" si="239"/>
        <v>0</v>
      </c>
      <c r="AQ108" s="142">
        <f t="shared" si="239"/>
        <v>0</v>
      </c>
      <c r="AR108" s="142">
        <f t="shared" si="239"/>
        <v>0</v>
      </c>
      <c r="AS108" s="142">
        <f t="shared" si="239"/>
        <v>0</v>
      </c>
      <c r="AT108" s="142">
        <f t="shared" si="239"/>
        <v>0</v>
      </c>
      <c r="AU108" s="142">
        <f t="shared" si="239"/>
        <v>0</v>
      </c>
      <c r="AV108" s="142">
        <f t="shared" si="239"/>
        <v>0</v>
      </c>
      <c r="AW108" s="142">
        <f t="shared" si="239"/>
        <v>0</v>
      </c>
      <c r="AX108" s="142">
        <f t="shared" si="239"/>
        <v>0</v>
      </c>
      <c r="AY108" s="142">
        <f t="shared" si="239"/>
        <v>0</v>
      </c>
      <c r="AZ108" s="142">
        <f t="shared" si="239"/>
        <v>0</v>
      </c>
      <c r="BA108" s="142">
        <f t="shared" si="239"/>
        <v>0</v>
      </c>
      <c r="BB108" s="142">
        <f t="shared" si="239"/>
        <v>0</v>
      </c>
      <c r="BC108" s="142">
        <f t="shared" si="239"/>
        <v>0</v>
      </c>
      <c r="BD108" s="142">
        <f t="shared" si="239"/>
        <v>0</v>
      </c>
      <c r="BE108" s="142">
        <f t="shared" si="239"/>
        <v>0</v>
      </c>
      <c r="BF108" s="142">
        <f t="shared" si="239"/>
        <v>0</v>
      </c>
      <c r="BG108" s="142">
        <f t="shared" si="239"/>
        <v>0</v>
      </c>
      <c r="BH108" s="142">
        <f t="shared" si="239"/>
        <v>0</v>
      </c>
      <c r="BI108" s="142">
        <f t="shared" si="239"/>
        <v>0</v>
      </c>
      <c r="BJ108" s="142">
        <f t="shared" si="239"/>
        <v>0</v>
      </c>
      <c r="BK108" s="142">
        <f t="shared" si="239"/>
        <v>0</v>
      </c>
      <c r="BL108" s="142">
        <f t="shared" si="239"/>
        <v>0</v>
      </c>
      <c r="BM108" s="142">
        <f t="shared" si="239"/>
        <v>0</v>
      </c>
      <c r="BN108" s="142">
        <f t="shared" si="239"/>
        <v>0</v>
      </c>
      <c r="BO108" s="142">
        <f t="shared" si="239"/>
        <v>0</v>
      </c>
      <c r="BP108" s="142">
        <f t="shared" si="239"/>
        <v>0</v>
      </c>
      <c r="BQ108" s="142">
        <f t="shared" si="239"/>
        <v>0</v>
      </c>
      <c r="BR108" s="142">
        <f t="shared" si="239"/>
        <v>0</v>
      </c>
      <c r="BS108" s="142">
        <f t="shared" si="239"/>
        <v>0</v>
      </c>
      <c r="BT108" s="142">
        <f t="shared" si="239"/>
        <v>0</v>
      </c>
      <c r="BU108" s="142">
        <f t="shared" si="239"/>
        <v>0</v>
      </c>
      <c r="BV108" s="142">
        <f t="shared" si="239"/>
        <v>0</v>
      </c>
      <c r="BW108" s="142">
        <f t="shared" si="239"/>
        <v>0</v>
      </c>
      <c r="BX108" s="142">
        <f t="shared" si="239"/>
        <v>0</v>
      </c>
      <c r="BY108" s="142">
        <f t="shared" si="239"/>
        <v>0</v>
      </c>
      <c r="BZ108" s="142">
        <f t="shared" si="239"/>
        <v>0</v>
      </c>
      <c r="CA108" s="142">
        <f t="shared" si="239"/>
        <v>0</v>
      </c>
      <c r="CB108" s="142">
        <f t="shared" si="239"/>
        <v>0</v>
      </c>
      <c r="CC108" s="142">
        <f t="shared" si="239"/>
        <v>0</v>
      </c>
      <c r="CD108" s="142">
        <f t="shared" si="239"/>
        <v>0</v>
      </c>
      <c r="CE108" s="142">
        <f t="shared" si="239"/>
        <v>0</v>
      </c>
      <c r="CF108" s="142">
        <f t="shared" si="239"/>
        <v>0</v>
      </c>
      <c r="CG108" s="142">
        <f t="shared" si="239"/>
        <v>0</v>
      </c>
      <c r="CH108" s="142">
        <f t="shared" si="239"/>
        <v>0</v>
      </c>
      <c r="CI108" s="142">
        <f t="shared" si="239"/>
        <v>0</v>
      </c>
      <c r="CJ108" s="142">
        <f t="shared" si="239"/>
        <v>0</v>
      </c>
      <c r="CK108" s="142">
        <f t="shared" si="239"/>
        <v>0</v>
      </c>
      <c r="CL108" s="142">
        <f t="shared" si="239"/>
        <v>0</v>
      </c>
      <c r="CM108" s="142">
        <f t="shared" si="239"/>
        <v>0</v>
      </c>
      <c r="CN108" s="142">
        <f t="shared" si="239"/>
        <v>0</v>
      </c>
      <c r="CO108" s="142">
        <f t="shared" si="239"/>
        <v>0</v>
      </c>
      <c r="CP108" s="142">
        <f t="shared" si="239"/>
        <v>0</v>
      </c>
      <c r="CQ108" s="142">
        <f t="shared" si="239"/>
        <v>0</v>
      </c>
      <c r="CR108" s="142">
        <f aca="true" t="shared" si="240" ref="CR108:EY108">IF(AND(NOT(CR$6=CS$6),$T108=CR$6),$V108,0)</f>
        <v>0</v>
      </c>
      <c r="CS108" s="142">
        <f t="shared" si="240"/>
        <v>0</v>
      </c>
      <c r="CT108" s="142">
        <f t="shared" si="240"/>
        <v>0</v>
      </c>
      <c r="CU108" s="142">
        <f t="shared" si="240"/>
        <v>0</v>
      </c>
      <c r="CV108" s="142">
        <f t="shared" si="240"/>
        <v>0</v>
      </c>
      <c r="CW108" s="142">
        <f t="shared" si="240"/>
        <v>0</v>
      </c>
      <c r="CX108" s="142">
        <f t="shared" si="240"/>
        <v>0</v>
      </c>
      <c r="CY108" s="142">
        <f t="shared" si="240"/>
        <v>0</v>
      </c>
      <c r="CZ108" s="142">
        <f t="shared" si="240"/>
        <v>0</v>
      </c>
      <c r="DA108" s="142">
        <f t="shared" si="240"/>
        <v>0</v>
      </c>
      <c r="DB108" s="142">
        <f t="shared" si="240"/>
        <v>0</v>
      </c>
      <c r="DC108" s="142">
        <f t="shared" si="240"/>
        <v>0</v>
      </c>
      <c r="DD108" s="142">
        <f t="shared" si="240"/>
        <v>0</v>
      </c>
      <c r="DE108" s="142">
        <f t="shared" si="240"/>
        <v>0</v>
      </c>
      <c r="DF108" s="142">
        <f t="shared" si="240"/>
        <v>0</v>
      </c>
      <c r="DG108" s="142">
        <f t="shared" si="240"/>
        <v>0</v>
      </c>
      <c r="DH108" s="142">
        <f t="shared" si="240"/>
        <v>0</v>
      </c>
      <c r="DI108" s="142">
        <f t="shared" si="240"/>
        <v>0</v>
      </c>
      <c r="DJ108" s="142">
        <f t="shared" si="240"/>
        <v>0</v>
      </c>
      <c r="DK108" s="142">
        <f t="shared" si="240"/>
        <v>0</v>
      </c>
      <c r="DL108" s="142">
        <f t="shared" si="240"/>
        <v>0</v>
      </c>
      <c r="DM108" s="142">
        <f t="shared" si="240"/>
        <v>0</v>
      </c>
      <c r="DN108" s="142">
        <f t="shared" si="240"/>
        <v>0</v>
      </c>
      <c r="DO108" s="142">
        <f t="shared" si="240"/>
        <v>0</v>
      </c>
      <c r="DP108" s="142">
        <f t="shared" si="240"/>
        <v>0</v>
      </c>
      <c r="DQ108" s="142">
        <f t="shared" si="240"/>
        <v>0</v>
      </c>
      <c r="DR108" s="142">
        <f t="shared" si="240"/>
        <v>0</v>
      </c>
      <c r="DS108" s="142">
        <f t="shared" si="240"/>
        <v>0</v>
      </c>
      <c r="DT108" s="142">
        <f t="shared" si="240"/>
        <v>0</v>
      </c>
      <c r="DU108" s="142">
        <f t="shared" si="240"/>
        <v>0</v>
      </c>
      <c r="DV108" s="142">
        <f t="shared" si="240"/>
        <v>0</v>
      </c>
      <c r="DW108" s="142">
        <f t="shared" si="240"/>
        <v>0</v>
      </c>
      <c r="DX108" s="142">
        <f t="shared" si="240"/>
        <v>0</v>
      </c>
      <c r="DY108" s="142">
        <f t="shared" si="240"/>
        <v>0</v>
      </c>
      <c r="DZ108" s="142">
        <f t="shared" si="240"/>
        <v>0</v>
      </c>
      <c r="EA108" s="142">
        <f t="shared" si="240"/>
        <v>0</v>
      </c>
      <c r="EB108" s="142">
        <f t="shared" si="240"/>
        <v>0</v>
      </c>
      <c r="EC108" s="142">
        <f t="shared" si="240"/>
        <v>0</v>
      </c>
      <c r="ED108" s="142">
        <f t="shared" si="240"/>
        <v>0</v>
      </c>
      <c r="EE108" s="142">
        <f t="shared" si="240"/>
        <v>0</v>
      </c>
      <c r="EF108" s="142">
        <f t="shared" si="240"/>
        <v>0</v>
      </c>
      <c r="EG108" s="142">
        <f t="shared" si="240"/>
        <v>0</v>
      </c>
      <c r="EH108" s="142">
        <f t="shared" si="240"/>
        <v>0</v>
      </c>
      <c r="EI108" s="142">
        <f t="shared" si="240"/>
        <v>0</v>
      </c>
      <c r="EJ108" s="142">
        <f t="shared" si="240"/>
        <v>0</v>
      </c>
      <c r="EK108" s="142">
        <f t="shared" si="240"/>
        <v>0</v>
      </c>
      <c r="EL108" s="142">
        <f t="shared" si="240"/>
        <v>0</v>
      </c>
      <c r="EM108" s="142">
        <f t="shared" si="240"/>
        <v>0</v>
      </c>
      <c r="EN108" s="142">
        <f t="shared" si="240"/>
        <v>0</v>
      </c>
      <c r="EO108" s="142">
        <f t="shared" si="240"/>
        <v>0</v>
      </c>
      <c r="EP108" s="142">
        <f t="shared" si="240"/>
        <v>0</v>
      </c>
      <c r="EQ108" s="142">
        <f t="shared" si="240"/>
        <v>0</v>
      </c>
      <c r="ER108" s="142">
        <f t="shared" si="240"/>
        <v>0</v>
      </c>
      <c r="ES108" s="142">
        <f t="shared" si="240"/>
        <v>0</v>
      </c>
      <c r="ET108" s="142">
        <f t="shared" si="240"/>
        <v>0</v>
      </c>
      <c r="EU108" s="142">
        <f t="shared" si="240"/>
        <v>0</v>
      </c>
      <c r="EV108" s="142">
        <f t="shared" si="240"/>
        <v>0</v>
      </c>
      <c r="EW108" s="142">
        <f t="shared" si="240"/>
        <v>0</v>
      </c>
      <c r="EX108" s="142">
        <f t="shared" si="240"/>
        <v>0</v>
      </c>
      <c r="EY108" s="142">
        <f t="shared" si="240"/>
        <v>0</v>
      </c>
      <c r="EZ108" s="144">
        <f t="shared" si="232"/>
        <v>0</v>
      </c>
      <c r="FA108" s="141">
        <f>IF(AND($M$3&gt;SUM(Q109:$Q$132),$G$3&lt;SUM(Q108:$Q$132)),$G$3-SUM(Q109:$Q$132),0)</f>
        <v>0</v>
      </c>
      <c r="FB108" s="120">
        <v>25</v>
      </c>
      <c r="FC108" s="149">
        <f>EB6</f>
        <v>0</v>
      </c>
      <c r="FD108" s="150">
        <f>EB133</f>
        <v>0</v>
      </c>
      <c r="FE108" s="141" t="str">
        <f t="shared" si="161"/>
        <v>x</v>
      </c>
    </row>
    <row r="109" spans="1:161" s="141" customFormat="1" ht="24.75" customHeight="1">
      <c r="A109" s="121"/>
      <c r="B109" s="121"/>
      <c r="C109" s="122"/>
      <c r="D109" s="123"/>
      <c r="E109" s="123"/>
      <c r="F109" s="124"/>
      <c r="G109" s="125">
        <f t="shared" si="164"/>
      </c>
      <c r="H109" s="126"/>
      <c r="I109" s="127">
        <f t="shared" si="170"/>
      </c>
      <c r="J109" s="128"/>
      <c r="K109" s="129"/>
      <c r="L109" s="130">
        <f t="shared" si="167"/>
      </c>
      <c r="M109" s="131"/>
      <c r="N109" s="130">
        <f t="shared" si="151"/>
      </c>
      <c r="O109" s="132"/>
      <c r="P109" s="133"/>
      <c r="Q109" s="134">
        <f t="shared" si="152"/>
      </c>
      <c r="R109" s="135">
        <f>IF(AND(E109=1,C109&gt;0),(D109-($B$4-C109)),IF(AND(E109&gt;0,E109=2),(D109-($B$4-C109))*'A - Condition &amp; Criticality'!$E$6,IF(AND(E109&gt;0,E109=3),(D109-($B$4-C109))*'A - Condition &amp; Criticality'!$E$7,IF(AND(E109&gt;0,E109=4),(D109-($B$4-C109))*'A - Condition &amp; Criticality'!$E$8,IF(AND(E109&gt;0,E109=5),(D109-($B$4-C109))*'A - Condition &amp; Criticality'!$E$9,IF(AND(E109&gt;0,E109=6),(D109-($B$4-C109))*'A - Condition &amp; Criticality'!$E$10,IF(AND(E109&gt;0,E109=7),(D109-($B$4-C109))*'A - Condition &amp; Criticality'!$E$11,0)))))))</f>
        <v>0</v>
      </c>
      <c r="S109" s="135">
        <f>IF(AND(E109&gt;0,E109=8),(D109-($B$4-C109))*'A - Condition &amp; Criticality'!$E$12,IF(AND(E109&gt;0,E109=9),(D109-($B$4-C109))*'A - Condition &amp; Criticality'!$E$13,IF(E109=10,0,0)))</f>
        <v>0</v>
      </c>
      <c r="T109" s="136">
        <f t="shared" si="227"/>
      </c>
      <c r="U109" s="137">
        <f t="shared" si="125"/>
        <v>0</v>
      </c>
      <c r="V109" s="138">
        <f t="shared" si="228"/>
        <v>0</v>
      </c>
      <c r="W109" s="138">
        <f t="shared" si="229"/>
        <v>0</v>
      </c>
      <c r="X109" s="139">
        <f>IF($M$3&gt;=SUM(AD109:$AD$132),0,IF(Y109&gt;=AD109,0,-PMT(AE109/12,(AB109)*12,0,(AD109-Y109))/$H$1))</f>
        <v>0</v>
      </c>
      <c r="Y109" s="138" t="e">
        <f>IF(Y110&gt;AD110,(-FV(AE109,(AB109-AB110),0,(Y110-AD110)))+-FV(AE109/12,(AB109-AB110)*12,SUM($X110:X$132)*$H$1),-FV(AE109/12,(AB109-AB110)*12,SUM(X110:$X$132)*$H$1,AC109))</f>
        <v>#N/A</v>
      </c>
      <c r="Z109" s="138" t="e">
        <f>IF(AND(AD109&gt;0,SUM($AD$8:AD108)=0,Y108&gt;0),Y108,0)</f>
        <v>#N/A</v>
      </c>
      <c r="AA109" s="140" t="b">
        <f>IF(AND(X109&gt;0,SUM($X$8:X108)=0),AB109)</f>
        <v>0</v>
      </c>
      <c r="AB109" s="141">
        <f t="shared" si="156"/>
        <v>0</v>
      </c>
      <c r="AC109" s="141">
        <f>IF(AND($M$3&gt;SUM(AD110:$AD$132),$M$3&lt;SUM(AD109:$AD$132)),$M$3-SUM(AD110:$AD$132),0)</f>
        <v>0</v>
      </c>
      <c r="AD109" s="142">
        <f t="shared" si="157"/>
        <v>0</v>
      </c>
      <c r="AE109" s="143" t="e">
        <f t="shared" si="126"/>
        <v>#N/A</v>
      </c>
      <c r="AF109" s="142">
        <f aca="true" t="shared" si="241" ref="AF109:CQ109">IF(AND(NOT(AF$6=AG$6),$T109=AF$6),$V109,0)</f>
        <v>0</v>
      </c>
      <c r="AG109" s="142">
        <f t="shared" si="241"/>
        <v>0</v>
      </c>
      <c r="AH109" s="142">
        <f t="shared" si="241"/>
        <v>0</v>
      </c>
      <c r="AI109" s="142">
        <f t="shared" si="241"/>
        <v>0</v>
      </c>
      <c r="AJ109" s="142">
        <f t="shared" si="241"/>
        <v>0</v>
      </c>
      <c r="AK109" s="142">
        <f t="shared" si="241"/>
        <v>0</v>
      </c>
      <c r="AL109" s="142">
        <f t="shared" si="241"/>
        <v>0</v>
      </c>
      <c r="AM109" s="142">
        <f t="shared" si="241"/>
        <v>0</v>
      </c>
      <c r="AN109" s="142">
        <f t="shared" si="241"/>
        <v>0</v>
      </c>
      <c r="AO109" s="142">
        <f t="shared" si="241"/>
        <v>0</v>
      </c>
      <c r="AP109" s="142">
        <f t="shared" si="241"/>
        <v>0</v>
      </c>
      <c r="AQ109" s="142">
        <f t="shared" si="241"/>
        <v>0</v>
      </c>
      <c r="AR109" s="142">
        <f t="shared" si="241"/>
        <v>0</v>
      </c>
      <c r="AS109" s="142">
        <f t="shared" si="241"/>
        <v>0</v>
      </c>
      <c r="AT109" s="142">
        <f t="shared" si="241"/>
        <v>0</v>
      </c>
      <c r="AU109" s="142">
        <f t="shared" si="241"/>
        <v>0</v>
      </c>
      <c r="AV109" s="142">
        <f t="shared" si="241"/>
        <v>0</v>
      </c>
      <c r="AW109" s="142">
        <f t="shared" si="241"/>
        <v>0</v>
      </c>
      <c r="AX109" s="142">
        <f t="shared" si="241"/>
        <v>0</v>
      </c>
      <c r="AY109" s="142">
        <f t="shared" si="241"/>
        <v>0</v>
      </c>
      <c r="AZ109" s="142">
        <f t="shared" si="241"/>
        <v>0</v>
      </c>
      <c r="BA109" s="142">
        <f t="shared" si="241"/>
        <v>0</v>
      </c>
      <c r="BB109" s="142">
        <f t="shared" si="241"/>
        <v>0</v>
      </c>
      <c r="BC109" s="142">
        <f t="shared" si="241"/>
        <v>0</v>
      </c>
      <c r="BD109" s="142">
        <f t="shared" si="241"/>
        <v>0</v>
      </c>
      <c r="BE109" s="142">
        <f t="shared" si="241"/>
        <v>0</v>
      </c>
      <c r="BF109" s="142">
        <f t="shared" si="241"/>
        <v>0</v>
      </c>
      <c r="BG109" s="142">
        <f t="shared" si="241"/>
        <v>0</v>
      </c>
      <c r="BH109" s="142">
        <f t="shared" si="241"/>
        <v>0</v>
      </c>
      <c r="BI109" s="142">
        <f t="shared" si="241"/>
        <v>0</v>
      </c>
      <c r="BJ109" s="142">
        <f t="shared" si="241"/>
        <v>0</v>
      </c>
      <c r="BK109" s="142">
        <f t="shared" si="241"/>
        <v>0</v>
      </c>
      <c r="BL109" s="142">
        <f t="shared" si="241"/>
        <v>0</v>
      </c>
      <c r="BM109" s="142">
        <f t="shared" si="241"/>
        <v>0</v>
      </c>
      <c r="BN109" s="142">
        <f t="shared" si="241"/>
        <v>0</v>
      </c>
      <c r="BO109" s="142">
        <f t="shared" si="241"/>
        <v>0</v>
      </c>
      <c r="BP109" s="142">
        <f t="shared" si="241"/>
        <v>0</v>
      </c>
      <c r="BQ109" s="142">
        <f t="shared" si="241"/>
        <v>0</v>
      </c>
      <c r="BR109" s="142">
        <f t="shared" si="241"/>
        <v>0</v>
      </c>
      <c r="BS109" s="142">
        <f t="shared" si="241"/>
        <v>0</v>
      </c>
      <c r="BT109" s="142">
        <f t="shared" si="241"/>
        <v>0</v>
      </c>
      <c r="BU109" s="142">
        <f t="shared" si="241"/>
        <v>0</v>
      </c>
      <c r="BV109" s="142">
        <f t="shared" si="241"/>
        <v>0</v>
      </c>
      <c r="BW109" s="142">
        <f t="shared" si="241"/>
        <v>0</v>
      </c>
      <c r="BX109" s="142">
        <f t="shared" si="241"/>
        <v>0</v>
      </c>
      <c r="BY109" s="142">
        <f t="shared" si="241"/>
        <v>0</v>
      </c>
      <c r="BZ109" s="142">
        <f t="shared" si="241"/>
        <v>0</v>
      </c>
      <c r="CA109" s="142">
        <f t="shared" si="241"/>
        <v>0</v>
      </c>
      <c r="CB109" s="142">
        <f t="shared" si="241"/>
        <v>0</v>
      </c>
      <c r="CC109" s="142">
        <f t="shared" si="241"/>
        <v>0</v>
      </c>
      <c r="CD109" s="142">
        <f t="shared" si="241"/>
        <v>0</v>
      </c>
      <c r="CE109" s="142">
        <f t="shared" si="241"/>
        <v>0</v>
      </c>
      <c r="CF109" s="142">
        <f t="shared" si="241"/>
        <v>0</v>
      </c>
      <c r="CG109" s="142">
        <f t="shared" si="241"/>
        <v>0</v>
      </c>
      <c r="CH109" s="142">
        <f t="shared" si="241"/>
        <v>0</v>
      </c>
      <c r="CI109" s="142">
        <f t="shared" si="241"/>
        <v>0</v>
      </c>
      <c r="CJ109" s="142">
        <f t="shared" si="241"/>
        <v>0</v>
      </c>
      <c r="CK109" s="142">
        <f t="shared" si="241"/>
        <v>0</v>
      </c>
      <c r="CL109" s="142">
        <f t="shared" si="241"/>
        <v>0</v>
      </c>
      <c r="CM109" s="142">
        <f t="shared" si="241"/>
        <v>0</v>
      </c>
      <c r="CN109" s="142">
        <f t="shared" si="241"/>
        <v>0</v>
      </c>
      <c r="CO109" s="142">
        <f t="shared" si="241"/>
        <v>0</v>
      </c>
      <c r="CP109" s="142">
        <f t="shared" si="241"/>
        <v>0</v>
      </c>
      <c r="CQ109" s="142">
        <f t="shared" si="241"/>
        <v>0</v>
      </c>
      <c r="CR109" s="142">
        <f aca="true" t="shared" si="242" ref="CR109:EY109">IF(AND(NOT(CR$6=CS$6),$T109=CR$6),$V109,0)</f>
        <v>0</v>
      </c>
      <c r="CS109" s="142">
        <f t="shared" si="242"/>
        <v>0</v>
      </c>
      <c r="CT109" s="142">
        <f t="shared" si="242"/>
        <v>0</v>
      </c>
      <c r="CU109" s="142">
        <f t="shared" si="242"/>
        <v>0</v>
      </c>
      <c r="CV109" s="142">
        <f t="shared" si="242"/>
        <v>0</v>
      </c>
      <c r="CW109" s="142">
        <f t="shared" si="242"/>
        <v>0</v>
      </c>
      <c r="CX109" s="142">
        <f t="shared" si="242"/>
        <v>0</v>
      </c>
      <c r="CY109" s="142">
        <f t="shared" si="242"/>
        <v>0</v>
      </c>
      <c r="CZ109" s="142">
        <f t="shared" si="242"/>
        <v>0</v>
      </c>
      <c r="DA109" s="142">
        <f t="shared" si="242"/>
        <v>0</v>
      </c>
      <c r="DB109" s="142">
        <f t="shared" si="242"/>
        <v>0</v>
      </c>
      <c r="DC109" s="142">
        <f t="shared" si="242"/>
        <v>0</v>
      </c>
      <c r="DD109" s="142">
        <f t="shared" si="242"/>
        <v>0</v>
      </c>
      <c r="DE109" s="142">
        <f t="shared" si="242"/>
        <v>0</v>
      </c>
      <c r="DF109" s="142">
        <f t="shared" si="242"/>
        <v>0</v>
      </c>
      <c r="DG109" s="142">
        <f t="shared" si="242"/>
        <v>0</v>
      </c>
      <c r="DH109" s="142">
        <f t="shared" si="242"/>
        <v>0</v>
      </c>
      <c r="DI109" s="142">
        <f t="shared" si="242"/>
        <v>0</v>
      </c>
      <c r="DJ109" s="142">
        <f t="shared" si="242"/>
        <v>0</v>
      </c>
      <c r="DK109" s="142">
        <f t="shared" si="242"/>
        <v>0</v>
      </c>
      <c r="DL109" s="142">
        <f t="shared" si="242"/>
        <v>0</v>
      </c>
      <c r="DM109" s="142">
        <f t="shared" si="242"/>
        <v>0</v>
      </c>
      <c r="DN109" s="142">
        <f t="shared" si="242"/>
        <v>0</v>
      </c>
      <c r="DO109" s="142">
        <f t="shared" si="242"/>
        <v>0</v>
      </c>
      <c r="DP109" s="142">
        <f t="shared" si="242"/>
        <v>0</v>
      </c>
      <c r="DQ109" s="142">
        <f t="shared" si="242"/>
        <v>0</v>
      </c>
      <c r="DR109" s="142">
        <f t="shared" si="242"/>
        <v>0</v>
      </c>
      <c r="DS109" s="142">
        <f t="shared" si="242"/>
        <v>0</v>
      </c>
      <c r="DT109" s="142">
        <f t="shared" si="242"/>
        <v>0</v>
      </c>
      <c r="DU109" s="142">
        <f t="shared" si="242"/>
        <v>0</v>
      </c>
      <c r="DV109" s="142">
        <f t="shared" si="242"/>
        <v>0</v>
      </c>
      <c r="DW109" s="142">
        <f t="shared" si="242"/>
        <v>0</v>
      </c>
      <c r="DX109" s="142">
        <f t="shared" si="242"/>
        <v>0</v>
      </c>
      <c r="DY109" s="142">
        <f t="shared" si="242"/>
        <v>0</v>
      </c>
      <c r="DZ109" s="142">
        <f t="shared" si="242"/>
        <v>0</v>
      </c>
      <c r="EA109" s="142">
        <f t="shared" si="242"/>
        <v>0</v>
      </c>
      <c r="EB109" s="142">
        <f t="shared" si="242"/>
        <v>0</v>
      </c>
      <c r="EC109" s="142">
        <f t="shared" si="242"/>
        <v>0</v>
      </c>
      <c r="ED109" s="142">
        <f t="shared" si="242"/>
        <v>0</v>
      </c>
      <c r="EE109" s="142">
        <f t="shared" si="242"/>
        <v>0</v>
      </c>
      <c r="EF109" s="142">
        <f t="shared" si="242"/>
        <v>0</v>
      </c>
      <c r="EG109" s="142">
        <f t="shared" si="242"/>
        <v>0</v>
      </c>
      <c r="EH109" s="142">
        <f t="shared" si="242"/>
        <v>0</v>
      </c>
      <c r="EI109" s="142">
        <f t="shared" si="242"/>
        <v>0</v>
      </c>
      <c r="EJ109" s="142">
        <f t="shared" si="242"/>
        <v>0</v>
      </c>
      <c r="EK109" s="142">
        <f t="shared" si="242"/>
        <v>0</v>
      </c>
      <c r="EL109" s="142">
        <f t="shared" si="242"/>
        <v>0</v>
      </c>
      <c r="EM109" s="142">
        <f t="shared" si="242"/>
        <v>0</v>
      </c>
      <c r="EN109" s="142">
        <f t="shared" si="242"/>
        <v>0</v>
      </c>
      <c r="EO109" s="142">
        <f t="shared" si="242"/>
        <v>0</v>
      </c>
      <c r="EP109" s="142">
        <f t="shared" si="242"/>
        <v>0</v>
      </c>
      <c r="EQ109" s="142">
        <f t="shared" si="242"/>
        <v>0</v>
      </c>
      <c r="ER109" s="142">
        <f t="shared" si="242"/>
        <v>0</v>
      </c>
      <c r="ES109" s="142">
        <f t="shared" si="242"/>
        <v>0</v>
      </c>
      <c r="ET109" s="142">
        <f t="shared" si="242"/>
        <v>0</v>
      </c>
      <c r="EU109" s="142">
        <f t="shared" si="242"/>
        <v>0</v>
      </c>
      <c r="EV109" s="142">
        <f t="shared" si="242"/>
        <v>0</v>
      </c>
      <c r="EW109" s="142">
        <f t="shared" si="242"/>
        <v>0</v>
      </c>
      <c r="EX109" s="142">
        <f t="shared" si="242"/>
        <v>0</v>
      </c>
      <c r="EY109" s="142">
        <f t="shared" si="242"/>
        <v>0</v>
      </c>
      <c r="EZ109" s="144">
        <f t="shared" si="232"/>
        <v>0</v>
      </c>
      <c r="FA109" s="141">
        <f>IF(AND($M$3&gt;SUM(Q110:$Q$132),$G$3&lt;SUM(Q109:$Q$132)),$G$3-SUM(Q110:$Q$132),0)</f>
        <v>0</v>
      </c>
      <c r="FB109" s="120">
        <v>24</v>
      </c>
      <c r="FC109" s="149">
        <f>EC6</f>
        <v>0</v>
      </c>
      <c r="FD109" s="150">
        <f>EC133</f>
        <v>0</v>
      </c>
      <c r="FE109" s="141" t="str">
        <f t="shared" si="161"/>
        <v>x</v>
      </c>
    </row>
    <row r="110" spans="1:161" s="141" customFormat="1" ht="24.75" customHeight="1">
      <c r="A110" s="121"/>
      <c r="B110" s="121"/>
      <c r="C110" s="122"/>
      <c r="D110" s="123"/>
      <c r="E110" s="123"/>
      <c r="F110" s="124"/>
      <c r="G110" s="125">
        <f t="shared" si="164"/>
      </c>
      <c r="H110" s="126"/>
      <c r="I110" s="127">
        <f t="shared" si="170"/>
      </c>
      <c r="J110" s="128"/>
      <c r="K110" s="129"/>
      <c r="L110" s="130">
        <f t="shared" si="167"/>
      </c>
      <c r="M110" s="131"/>
      <c r="N110" s="130">
        <f t="shared" si="151"/>
      </c>
      <c r="O110" s="132"/>
      <c r="P110" s="133"/>
      <c r="Q110" s="134">
        <f t="shared" si="152"/>
      </c>
      <c r="R110" s="135">
        <f>IF(AND(E110=1,C110&gt;0),(D110-($B$4-C110)),IF(AND(E110&gt;0,E110=2),(D110-($B$4-C110))*'A - Condition &amp; Criticality'!$E$6,IF(AND(E110&gt;0,E110=3),(D110-($B$4-C110))*'A - Condition &amp; Criticality'!$E$7,IF(AND(E110&gt;0,E110=4),(D110-($B$4-C110))*'A - Condition &amp; Criticality'!$E$8,IF(AND(E110&gt;0,E110=5),(D110-($B$4-C110))*'A - Condition &amp; Criticality'!$E$9,IF(AND(E110&gt;0,E110=6),(D110-($B$4-C110))*'A - Condition &amp; Criticality'!$E$10,IF(AND(E110&gt;0,E110=7),(D110-($B$4-C110))*'A - Condition &amp; Criticality'!$E$11,0)))))))</f>
        <v>0</v>
      </c>
      <c r="S110" s="135">
        <f>IF(AND(E110&gt;0,E110=8),(D110-($B$4-C110))*'A - Condition &amp; Criticality'!$E$12,IF(AND(E110&gt;0,E110=9),(D110-($B$4-C110))*'A - Condition &amp; Criticality'!$E$13,IF(E110=10,0,0)))</f>
        <v>0</v>
      </c>
      <c r="T110" s="136">
        <f t="shared" si="227"/>
      </c>
      <c r="U110" s="137">
        <f t="shared" si="125"/>
        <v>0</v>
      </c>
      <c r="V110" s="138">
        <f t="shared" si="228"/>
        <v>0</v>
      </c>
      <c r="W110" s="138">
        <f t="shared" si="229"/>
        <v>0</v>
      </c>
      <c r="X110" s="139">
        <f>IF($M$3&gt;=SUM(AD110:$AD$132),0,IF(Y110&gt;=AD110,0,-PMT(AE110/12,(AB110)*12,0,(AD110-Y110))/$H$1))</f>
        <v>0</v>
      </c>
      <c r="Y110" s="138" t="e">
        <f>IF(Y111&gt;AD111,(-FV(AE110,(AB110-AB111),0,(Y111-AD111)))+-FV(AE110/12,(AB110-AB111)*12,SUM($X111:X$132)*$H$1),-FV(AE110/12,(AB110-AB111)*12,SUM(X111:$X$132)*$H$1,AC110))</f>
        <v>#N/A</v>
      </c>
      <c r="Z110" s="138" t="e">
        <f>IF(AND(AD110&gt;0,SUM($AD$8:AD109)=0,Y109&gt;0),Y109,0)</f>
        <v>#N/A</v>
      </c>
      <c r="AA110" s="140" t="b">
        <f>IF(AND(X110&gt;0,SUM($X$8:X109)=0),AB110)</f>
        <v>0</v>
      </c>
      <c r="AB110" s="141">
        <f t="shared" si="156"/>
        <v>0</v>
      </c>
      <c r="AC110" s="141">
        <f>IF(AND($M$3&gt;SUM(AD111:$AD$132),$M$3&lt;SUM(AD110:$AD$132)),$M$3-SUM(AD111:$AD$132),0)</f>
        <v>0</v>
      </c>
      <c r="AD110" s="142">
        <f t="shared" si="157"/>
        <v>0</v>
      </c>
      <c r="AE110" s="143" t="e">
        <f t="shared" si="126"/>
        <v>#N/A</v>
      </c>
      <c r="AF110" s="142">
        <f aca="true" t="shared" si="243" ref="AF110:CQ110">IF(AND(NOT(AF$6=AG$6),$T110=AF$6),$V110,0)</f>
        <v>0</v>
      </c>
      <c r="AG110" s="142">
        <f t="shared" si="243"/>
        <v>0</v>
      </c>
      <c r="AH110" s="142">
        <f t="shared" si="243"/>
        <v>0</v>
      </c>
      <c r="AI110" s="142">
        <f t="shared" si="243"/>
        <v>0</v>
      </c>
      <c r="AJ110" s="142">
        <f t="shared" si="243"/>
        <v>0</v>
      </c>
      <c r="AK110" s="142">
        <f t="shared" si="243"/>
        <v>0</v>
      </c>
      <c r="AL110" s="142">
        <f t="shared" si="243"/>
        <v>0</v>
      </c>
      <c r="AM110" s="142">
        <f t="shared" si="243"/>
        <v>0</v>
      </c>
      <c r="AN110" s="142">
        <f t="shared" si="243"/>
        <v>0</v>
      </c>
      <c r="AO110" s="142">
        <f t="shared" si="243"/>
        <v>0</v>
      </c>
      <c r="AP110" s="142">
        <f t="shared" si="243"/>
        <v>0</v>
      </c>
      <c r="AQ110" s="142">
        <f t="shared" si="243"/>
        <v>0</v>
      </c>
      <c r="AR110" s="142">
        <f t="shared" si="243"/>
        <v>0</v>
      </c>
      <c r="AS110" s="142">
        <f t="shared" si="243"/>
        <v>0</v>
      </c>
      <c r="AT110" s="142">
        <f t="shared" si="243"/>
        <v>0</v>
      </c>
      <c r="AU110" s="142">
        <f t="shared" si="243"/>
        <v>0</v>
      </c>
      <c r="AV110" s="142">
        <f t="shared" si="243"/>
        <v>0</v>
      </c>
      <c r="AW110" s="142">
        <f t="shared" si="243"/>
        <v>0</v>
      </c>
      <c r="AX110" s="142">
        <f t="shared" si="243"/>
        <v>0</v>
      </c>
      <c r="AY110" s="142">
        <f t="shared" si="243"/>
        <v>0</v>
      </c>
      <c r="AZ110" s="142">
        <f t="shared" si="243"/>
        <v>0</v>
      </c>
      <c r="BA110" s="142">
        <f t="shared" si="243"/>
        <v>0</v>
      </c>
      <c r="BB110" s="142">
        <f t="shared" si="243"/>
        <v>0</v>
      </c>
      <c r="BC110" s="142">
        <f t="shared" si="243"/>
        <v>0</v>
      </c>
      <c r="BD110" s="142">
        <f t="shared" si="243"/>
        <v>0</v>
      </c>
      <c r="BE110" s="142">
        <f t="shared" si="243"/>
        <v>0</v>
      </c>
      <c r="BF110" s="142">
        <f t="shared" si="243"/>
        <v>0</v>
      </c>
      <c r="BG110" s="142">
        <f t="shared" si="243"/>
        <v>0</v>
      </c>
      <c r="BH110" s="142">
        <f t="shared" si="243"/>
        <v>0</v>
      </c>
      <c r="BI110" s="142">
        <f t="shared" si="243"/>
        <v>0</v>
      </c>
      <c r="BJ110" s="142">
        <f t="shared" si="243"/>
        <v>0</v>
      </c>
      <c r="BK110" s="142">
        <f t="shared" si="243"/>
        <v>0</v>
      </c>
      <c r="BL110" s="142">
        <f t="shared" si="243"/>
        <v>0</v>
      </c>
      <c r="BM110" s="142">
        <f t="shared" si="243"/>
        <v>0</v>
      </c>
      <c r="BN110" s="142">
        <f t="shared" si="243"/>
        <v>0</v>
      </c>
      <c r="BO110" s="142">
        <f t="shared" si="243"/>
        <v>0</v>
      </c>
      <c r="BP110" s="142">
        <f t="shared" si="243"/>
        <v>0</v>
      </c>
      <c r="BQ110" s="142">
        <f t="shared" si="243"/>
        <v>0</v>
      </c>
      <c r="BR110" s="142">
        <f t="shared" si="243"/>
        <v>0</v>
      </c>
      <c r="BS110" s="142">
        <f t="shared" si="243"/>
        <v>0</v>
      </c>
      <c r="BT110" s="142">
        <f t="shared" si="243"/>
        <v>0</v>
      </c>
      <c r="BU110" s="142">
        <f t="shared" si="243"/>
        <v>0</v>
      </c>
      <c r="BV110" s="142">
        <f t="shared" si="243"/>
        <v>0</v>
      </c>
      <c r="BW110" s="142">
        <f t="shared" si="243"/>
        <v>0</v>
      </c>
      <c r="BX110" s="142">
        <f t="shared" si="243"/>
        <v>0</v>
      </c>
      <c r="BY110" s="142">
        <f t="shared" si="243"/>
        <v>0</v>
      </c>
      <c r="BZ110" s="142">
        <f t="shared" si="243"/>
        <v>0</v>
      </c>
      <c r="CA110" s="142">
        <f t="shared" si="243"/>
        <v>0</v>
      </c>
      <c r="CB110" s="142">
        <f t="shared" si="243"/>
        <v>0</v>
      </c>
      <c r="CC110" s="142">
        <f t="shared" si="243"/>
        <v>0</v>
      </c>
      <c r="CD110" s="142">
        <f t="shared" si="243"/>
        <v>0</v>
      </c>
      <c r="CE110" s="142">
        <f t="shared" si="243"/>
        <v>0</v>
      </c>
      <c r="CF110" s="142">
        <f t="shared" si="243"/>
        <v>0</v>
      </c>
      <c r="CG110" s="142">
        <f t="shared" si="243"/>
        <v>0</v>
      </c>
      <c r="CH110" s="142">
        <f t="shared" si="243"/>
        <v>0</v>
      </c>
      <c r="CI110" s="142">
        <f t="shared" si="243"/>
        <v>0</v>
      </c>
      <c r="CJ110" s="142">
        <f t="shared" si="243"/>
        <v>0</v>
      </c>
      <c r="CK110" s="142">
        <f t="shared" si="243"/>
        <v>0</v>
      </c>
      <c r="CL110" s="142">
        <f t="shared" si="243"/>
        <v>0</v>
      </c>
      <c r="CM110" s="142">
        <f t="shared" si="243"/>
        <v>0</v>
      </c>
      <c r="CN110" s="142">
        <f t="shared" si="243"/>
        <v>0</v>
      </c>
      <c r="CO110" s="142">
        <f t="shared" si="243"/>
        <v>0</v>
      </c>
      <c r="CP110" s="142">
        <f t="shared" si="243"/>
        <v>0</v>
      </c>
      <c r="CQ110" s="142">
        <f t="shared" si="243"/>
        <v>0</v>
      </c>
      <c r="CR110" s="142">
        <f aca="true" t="shared" si="244" ref="CR110:EY110">IF(AND(NOT(CR$6=CS$6),$T110=CR$6),$V110,0)</f>
        <v>0</v>
      </c>
      <c r="CS110" s="142">
        <f t="shared" si="244"/>
        <v>0</v>
      </c>
      <c r="CT110" s="142">
        <f t="shared" si="244"/>
        <v>0</v>
      </c>
      <c r="CU110" s="142">
        <f t="shared" si="244"/>
        <v>0</v>
      </c>
      <c r="CV110" s="142">
        <f t="shared" si="244"/>
        <v>0</v>
      </c>
      <c r="CW110" s="142">
        <f t="shared" si="244"/>
        <v>0</v>
      </c>
      <c r="CX110" s="142">
        <f t="shared" si="244"/>
        <v>0</v>
      </c>
      <c r="CY110" s="142">
        <f t="shared" si="244"/>
        <v>0</v>
      </c>
      <c r="CZ110" s="142">
        <f t="shared" si="244"/>
        <v>0</v>
      </c>
      <c r="DA110" s="142">
        <f t="shared" si="244"/>
        <v>0</v>
      </c>
      <c r="DB110" s="142">
        <f t="shared" si="244"/>
        <v>0</v>
      </c>
      <c r="DC110" s="142">
        <f t="shared" si="244"/>
        <v>0</v>
      </c>
      <c r="DD110" s="142">
        <f t="shared" si="244"/>
        <v>0</v>
      </c>
      <c r="DE110" s="142">
        <f t="shared" si="244"/>
        <v>0</v>
      </c>
      <c r="DF110" s="142">
        <f t="shared" si="244"/>
        <v>0</v>
      </c>
      <c r="DG110" s="142">
        <f t="shared" si="244"/>
        <v>0</v>
      </c>
      <c r="DH110" s="142">
        <f t="shared" si="244"/>
        <v>0</v>
      </c>
      <c r="DI110" s="142">
        <f t="shared" si="244"/>
        <v>0</v>
      </c>
      <c r="DJ110" s="142">
        <f t="shared" si="244"/>
        <v>0</v>
      </c>
      <c r="DK110" s="142">
        <f t="shared" si="244"/>
        <v>0</v>
      </c>
      <c r="DL110" s="142">
        <f t="shared" si="244"/>
        <v>0</v>
      </c>
      <c r="DM110" s="142">
        <f t="shared" si="244"/>
        <v>0</v>
      </c>
      <c r="DN110" s="142">
        <f t="shared" si="244"/>
        <v>0</v>
      </c>
      <c r="DO110" s="142">
        <f t="shared" si="244"/>
        <v>0</v>
      </c>
      <c r="DP110" s="142">
        <f t="shared" si="244"/>
        <v>0</v>
      </c>
      <c r="DQ110" s="142">
        <f t="shared" si="244"/>
        <v>0</v>
      </c>
      <c r="DR110" s="142">
        <f t="shared" si="244"/>
        <v>0</v>
      </c>
      <c r="DS110" s="142">
        <f t="shared" si="244"/>
        <v>0</v>
      </c>
      <c r="DT110" s="142">
        <f t="shared" si="244"/>
        <v>0</v>
      </c>
      <c r="DU110" s="142">
        <f t="shared" si="244"/>
        <v>0</v>
      </c>
      <c r="DV110" s="142">
        <f t="shared" si="244"/>
        <v>0</v>
      </c>
      <c r="DW110" s="142">
        <f t="shared" si="244"/>
        <v>0</v>
      </c>
      <c r="DX110" s="142">
        <f t="shared" si="244"/>
        <v>0</v>
      </c>
      <c r="DY110" s="142">
        <f t="shared" si="244"/>
        <v>0</v>
      </c>
      <c r="DZ110" s="142">
        <f t="shared" si="244"/>
        <v>0</v>
      </c>
      <c r="EA110" s="142">
        <f t="shared" si="244"/>
        <v>0</v>
      </c>
      <c r="EB110" s="142">
        <f t="shared" si="244"/>
        <v>0</v>
      </c>
      <c r="EC110" s="142">
        <f t="shared" si="244"/>
        <v>0</v>
      </c>
      <c r="ED110" s="142">
        <f t="shared" si="244"/>
        <v>0</v>
      </c>
      <c r="EE110" s="142">
        <f t="shared" si="244"/>
        <v>0</v>
      </c>
      <c r="EF110" s="142">
        <f t="shared" si="244"/>
        <v>0</v>
      </c>
      <c r="EG110" s="142">
        <f t="shared" si="244"/>
        <v>0</v>
      </c>
      <c r="EH110" s="142">
        <f t="shared" si="244"/>
        <v>0</v>
      </c>
      <c r="EI110" s="142">
        <f t="shared" si="244"/>
        <v>0</v>
      </c>
      <c r="EJ110" s="142">
        <f t="shared" si="244"/>
        <v>0</v>
      </c>
      <c r="EK110" s="142">
        <f t="shared" si="244"/>
        <v>0</v>
      </c>
      <c r="EL110" s="142">
        <f t="shared" si="244"/>
        <v>0</v>
      </c>
      <c r="EM110" s="142">
        <f t="shared" si="244"/>
        <v>0</v>
      </c>
      <c r="EN110" s="142">
        <f t="shared" si="244"/>
        <v>0</v>
      </c>
      <c r="EO110" s="142">
        <f t="shared" si="244"/>
        <v>0</v>
      </c>
      <c r="EP110" s="142">
        <f t="shared" si="244"/>
        <v>0</v>
      </c>
      <c r="EQ110" s="142">
        <f t="shared" si="244"/>
        <v>0</v>
      </c>
      <c r="ER110" s="142">
        <f t="shared" si="244"/>
        <v>0</v>
      </c>
      <c r="ES110" s="142">
        <f t="shared" si="244"/>
        <v>0</v>
      </c>
      <c r="ET110" s="142">
        <f t="shared" si="244"/>
        <v>0</v>
      </c>
      <c r="EU110" s="142">
        <f t="shared" si="244"/>
        <v>0</v>
      </c>
      <c r="EV110" s="142">
        <f t="shared" si="244"/>
        <v>0</v>
      </c>
      <c r="EW110" s="142">
        <f t="shared" si="244"/>
        <v>0</v>
      </c>
      <c r="EX110" s="142">
        <f t="shared" si="244"/>
        <v>0</v>
      </c>
      <c r="EY110" s="142">
        <f t="shared" si="244"/>
        <v>0</v>
      </c>
      <c r="EZ110" s="144">
        <f t="shared" si="232"/>
        <v>0</v>
      </c>
      <c r="FA110" s="141">
        <f>IF(AND($M$3&gt;SUM(Q111:$Q$132),$G$3&lt;SUM(Q110:$Q$132)),$G$3-SUM(Q111:$Q$132),0)</f>
        <v>0</v>
      </c>
      <c r="FB110" s="120">
        <v>23</v>
      </c>
      <c r="FC110" s="145">
        <f>ED6</f>
        <v>0</v>
      </c>
      <c r="FD110" s="145">
        <f>ED133</f>
        <v>0</v>
      </c>
      <c r="FE110" s="141" t="str">
        <f t="shared" si="161"/>
        <v>x</v>
      </c>
    </row>
    <row r="111" spans="1:161" s="141" customFormat="1" ht="24.75" customHeight="1">
      <c r="A111" s="121"/>
      <c r="B111" s="121"/>
      <c r="C111" s="122"/>
      <c r="D111" s="123"/>
      <c r="E111" s="123"/>
      <c r="F111" s="124"/>
      <c r="G111" s="125">
        <f t="shared" si="164"/>
      </c>
      <c r="H111" s="126"/>
      <c r="I111" s="127">
        <f t="shared" si="170"/>
      </c>
      <c r="J111" s="128"/>
      <c r="K111" s="129"/>
      <c r="L111" s="130">
        <f t="shared" si="167"/>
      </c>
      <c r="M111" s="131"/>
      <c r="N111" s="130">
        <f t="shared" si="151"/>
      </c>
      <c r="O111" s="132"/>
      <c r="P111" s="133"/>
      <c r="Q111" s="134">
        <f t="shared" si="152"/>
      </c>
      <c r="R111" s="135">
        <f>IF(AND(E111=1,C111&gt;0),(D111-($B$4-C111)),IF(AND(E111&gt;0,E111=2),(D111-($B$4-C111))*'A - Condition &amp; Criticality'!$E$6,IF(AND(E111&gt;0,E111=3),(D111-($B$4-C111))*'A - Condition &amp; Criticality'!$E$7,IF(AND(E111&gt;0,E111=4),(D111-($B$4-C111))*'A - Condition &amp; Criticality'!$E$8,IF(AND(E111&gt;0,E111=5),(D111-($B$4-C111))*'A - Condition &amp; Criticality'!$E$9,IF(AND(E111&gt;0,E111=6),(D111-($B$4-C111))*'A - Condition &amp; Criticality'!$E$10,IF(AND(E111&gt;0,E111=7),(D111-($B$4-C111))*'A - Condition &amp; Criticality'!$E$11,0)))))))</f>
        <v>0</v>
      </c>
      <c r="S111" s="135">
        <f>IF(AND(E111&gt;0,E111=8),(D111-($B$4-C111))*'A - Condition &amp; Criticality'!$E$12,IF(AND(E111&gt;0,E111=9),(D111-($B$4-C111))*'A - Condition &amp; Criticality'!$E$13,IF(E111=10,0,0)))</f>
        <v>0</v>
      </c>
      <c r="T111" s="136">
        <f t="shared" si="227"/>
      </c>
      <c r="U111" s="137">
        <f t="shared" si="125"/>
        <v>0</v>
      </c>
      <c r="V111" s="138">
        <f t="shared" si="228"/>
        <v>0</v>
      </c>
      <c r="W111" s="138">
        <f t="shared" si="229"/>
        <v>0</v>
      </c>
      <c r="X111" s="139">
        <f>IF($M$3&gt;=SUM(AD111:$AD$132),0,IF(Y111&gt;=AD111,0,-PMT(AE111/12,(AB111)*12,0,(AD111-Y111))/$H$1))</f>
        <v>0</v>
      </c>
      <c r="Y111" s="138" t="e">
        <f>IF(Y112&gt;AD112,(-FV(AE111,(AB111-AB112),0,(Y112-AD112)))+-FV(AE111/12,(AB111-AB112)*12,SUM($X112:X$132)*$H$1),-FV(AE111/12,(AB111-AB112)*12,SUM(X112:$X$132)*$H$1,AC111))</f>
        <v>#N/A</v>
      </c>
      <c r="Z111" s="138" t="e">
        <f>IF(AND(AD111&gt;0,SUM($AD$8:AD110)=0,Y110&gt;0),Y110,0)</f>
        <v>#N/A</v>
      </c>
      <c r="AA111" s="140" t="b">
        <f>IF(AND(X111&gt;0,SUM($X$8:X110)=0),AB111)</f>
        <v>0</v>
      </c>
      <c r="AB111" s="141">
        <f t="shared" si="156"/>
        <v>0</v>
      </c>
      <c r="AC111" s="141">
        <f>IF(AND($M$3&gt;SUM(AD112:$AD$132),$M$3&lt;SUM(AD111:$AD$132)),$M$3-SUM(AD112:$AD$132),0)</f>
        <v>0</v>
      </c>
      <c r="AD111" s="142">
        <f t="shared" si="157"/>
        <v>0</v>
      </c>
      <c r="AE111" s="143" t="e">
        <f t="shared" si="126"/>
        <v>#N/A</v>
      </c>
      <c r="AF111" s="142">
        <f aca="true" t="shared" si="245" ref="AF111:CQ111">IF(AND(NOT(AF$6=AG$6),$T111=AF$6),$V111,0)</f>
        <v>0</v>
      </c>
      <c r="AG111" s="142">
        <f t="shared" si="245"/>
        <v>0</v>
      </c>
      <c r="AH111" s="142">
        <f t="shared" si="245"/>
        <v>0</v>
      </c>
      <c r="AI111" s="142">
        <f t="shared" si="245"/>
        <v>0</v>
      </c>
      <c r="AJ111" s="142">
        <f t="shared" si="245"/>
        <v>0</v>
      </c>
      <c r="AK111" s="142">
        <f t="shared" si="245"/>
        <v>0</v>
      </c>
      <c r="AL111" s="142">
        <f t="shared" si="245"/>
        <v>0</v>
      </c>
      <c r="AM111" s="142">
        <f t="shared" si="245"/>
        <v>0</v>
      </c>
      <c r="AN111" s="142">
        <f t="shared" si="245"/>
        <v>0</v>
      </c>
      <c r="AO111" s="142">
        <f t="shared" si="245"/>
        <v>0</v>
      </c>
      <c r="AP111" s="142">
        <f t="shared" si="245"/>
        <v>0</v>
      </c>
      <c r="AQ111" s="142">
        <f t="shared" si="245"/>
        <v>0</v>
      </c>
      <c r="AR111" s="142">
        <f t="shared" si="245"/>
        <v>0</v>
      </c>
      <c r="AS111" s="142">
        <f t="shared" si="245"/>
        <v>0</v>
      </c>
      <c r="AT111" s="142">
        <f t="shared" si="245"/>
        <v>0</v>
      </c>
      <c r="AU111" s="142">
        <f t="shared" si="245"/>
        <v>0</v>
      </c>
      <c r="AV111" s="142">
        <f t="shared" si="245"/>
        <v>0</v>
      </c>
      <c r="AW111" s="142">
        <f t="shared" si="245"/>
        <v>0</v>
      </c>
      <c r="AX111" s="142">
        <f t="shared" si="245"/>
        <v>0</v>
      </c>
      <c r="AY111" s="142">
        <f t="shared" si="245"/>
        <v>0</v>
      </c>
      <c r="AZ111" s="142">
        <f t="shared" si="245"/>
        <v>0</v>
      </c>
      <c r="BA111" s="142">
        <f t="shared" si="245"/>
        <v>0</v>
      </c>
      <c r="BB111" s="142">
        <f t="shared" si="245"/>
        <v>0</v>
      </c>
      <c r="BC111" s="142">
        <f t="shared" si="245"/>
        <v>0</v>
      </c>
      <c r="BD111" s="142">
        <f t="shared" si="245"/>
        <v>0</v>
      </c>
      <c r="BE111" s="142">
        <f t="shared" si="245"/>
        <v>0</v>
      </c>
      <c r="BF111" s="142">
        <f t="shared" si="245"/>
        <v>0</v>
      </c>
      <c r="BG111" s="142">
        <f t="shared" si="245"/>
        <v>0</v>
      </c>
      <c r="BH111" s="142">
        <f t="shared" si="245"/>
        <v>0</v>
      </c>
      <c r="BI111" s="142">
        <f t="shared" si="245"/>
        <v>0</v>
      </c>
      <c r="BJ111" s="142">
        <f t="shared" si="245"/>
        <v>0</v>
      </c>
      <c r="BK111" s="142">
        <f t="shared" si="245"/>
        <v>0</v>
      </c>
      <c r="BL111" s="142">
        <f t="shared" si="245"/>
        <v>0</v>
      </c>
      <c r="BM111" s="142">
        <f t="shared" si="245"/>
        <v>0</v>
      </c>
      <c r="BN111" s="142">
        <f t="shared" si="245"/>
        <v>0</v>
      </c>
      <c r="BO111" s="142">
        <f t="shared" si="245"/>
        <v>0</v>
      </c>
      <c r="BP111" s="142">
        <f t="shared" si="245"/>
        <v>0</v>
      </c>
      <c r="BQ111" s="142">
        <f t="shared" si="245"/>
        <v>0</v>
      </c>
      <c r="BR111" s="142">
        <f t="shared" si="245"/>
        <v>0</v>
      </c>
      <c r="BS111" s="142">
        <f t="shared" si="245"/>
        <v>0</v>
      </c>
      <c r="BT111" s="142">
        <f t="shared" si="245"/>
        <v>0</v>
      </c>
      <c r="BU111" s="142">
        <f t="shared" si="245"/>
        <v>0</v>
      </c>
      <c r="BV111" s="142">
        <f t="shared" si="245"/>
        <v>0</v>
      </c>
      <c r="BW111" s="142">
        <f t="shared" si="245"/>
        <v>0</v>
      </c>
      <c r="BX111" s="142">
        <f t="shared" si="245"/>
        <v>0</v>
      </c>
      <c r="BY111" s="142">
        <f t="shared" si="245"/>
        <v>0</v>
      </c>
      <c r="BZ111" s="142">
        <f t="shared" si="245"/>
        <v>0</v>
      </c>
      <c r="CA111" s="142">
        <f t="shared" si="245"/>
        <v>0</v>
      </c>
      <c r="CB111" s="142">
        <f t="shared" si="245"/>
        <v>0</v>
      </c>
      <c r="CC111" s="142">
        <f t="shared" si="245"/>
        <v>0</v>
      </c>
      <c r="CD111" s="142">
        <f t="shared" si="245"/>
        <v>0</v>
      </c>
      <c r="CE111" s="142">
        <f t="shared" si="245"/>
        <v>0</v>
      </c>
      <c r="CF111" s="142">
        <f t="shared" si="245"/>
        <v>0</v>
      </c>
      <c r="CG111" s="142">
        <f t="shared" si="245"/>
        <v>0</v>
      </c>
      <c r="CH111" s="142">
        <f t="shared" si="245"/>
        <v>0</v>
      </c>
      <c r="CI111" s="142">
        <f t="shared" si="245"/>
        <v>0</v>
      </c>
      <c r="CJ111" s="142">
        <f t="shared" si="245"/>
        <v>0</v>
      </c>
      <c r="CK111" s="142">
        <f t="shared" si="245"/>
        <v>0</v>
      </c>
      <c r="CL111" s="142">
        <f t="shared" si="245"/>
        <v>0</v>
      </c>
      <c r="CM111" s="142">
        <f t="shared" si="245"/>
        <v>0</v>
      </c>
      <c r="CN111" s="142">
        <f t="shared" si="245"/>
        <v>0</v>
      </c>
      <c r="CO111" s="142">
        <f t="shared" si="245"/>
        <v>0</v>
      </c>
      <c r="CP111" s="142">
        <f t="shared" si="245"/>
        <v>0</v>
      </c>
      <c r="CQ111" s="142">
        <f t="shared" si="245"/>
        <v>0</v>
      </c>
      <c r="CR111" s="142">
        <f aca="true" t="shared" si="246" ref="CR111:EY111">IF(AND(NOT(CR$6=CS$6),$T111=CR$6),$V111,0)</f>
        <v>0</v>
      </c>
      <c r="CS111" s="142">
        <f t="shared" si="246"/>
        <v>0</v>
      </c>
      <c r="CT111" s="142">
        <f t="shared" si="246"/>
        <v>0</v>
      </c>
      <c r="CU111" s="142">
        <f t="shared" si="246"/>
        <v>0</v>
      </c>
      <c r="CV111" s="142">
        <f t="shared" si="246"/>
        <v>0</v>
      </c>
      <c r="CW111" s="142">
        <f t="shared" si="246"/>
        <v>0</v>
      </c>
      <c r="CX111" s="142">
        <f t="shared" si="246"/>
        <v>0</v>
      </c>
      <c r="CY111" s="142">
        <f t="shared" si="246"/>
        <v>0</v>
      </c>
      <c r="CZ111" s="142">
        <f t="shared" si="246"/>
        <v>0</v>
      </c>
      <c r="DA111" s="142">
        <f t="shared" si="246"/>
        <v>0</v>
      </c>
      <c r="DB111" s="142">
        <f t="shared" si="246"/>
        <v>0</v>
      </c>
      <c r="DC111" s="142">
        <f t="shared" si="246"/>
        <v>0</v>
      </c>
      <c r="DD111" s="142">
        <f t="shared" si="246"/>
        <v>0</v>
      </c>
      <c r="DE111" s="142">
        <f t="shared" si="246"/>
        <v>0</v>
      </c>
      <c r="DF111" s="142">
        <f t="shared" si="246"/>
        <v>0</v>
      </c>
      <c r="DG111" s="142">
        <f t="shared" si="246"/>
        <v>0</v>
      </c>
      <c r="DH111" s="142">
        <f t="shared" si="246"/>
        <v>0</v>
      </c>
      <c r="DI111" s="142">
        <f t="shared" si="246"/>
        <v>0</v>
      </c>
      <c r="DJ111" s="142">
        <f t="shared" si="246"/>
        <v>0</v>
      </c>
      <c r="DK111" s="142">
        <f t="shared" si="246"/>
        <v>0</v>
      </c>
      <c r="DL111" s="142">
        <f t="shared" si="246"/>
        <v>0</v>
      </c>
      <c r="DM111" s="142">
        <f t="shared" si="246"/>
        <v>0</v>
      </c>
      <c r="DN111" s="142">
        <f t="shared" si="246"/>
        <v>0</v>
      </c>
      <c r="DO111" s="142">
        <f t="shared" si="246"/>
        <v>0</v>
      </c>
      <c r="DP111" s="142">
        <f t="shared" si="246"/>
        <v>0</v>
      </c>
      <c r="DQ111" s="142">
        <f t="shared" si="246"/>
        <v>0</v>
      </c>
      <c r="DR111" s="142">
        <f t="shared" si="246"/>
        <v>0</v>
      </c>
      <c r="DS111" s="142">
        <f t="shared" si="246"/>
        <v>0</v>
      </c>
      <c r="DT111" s="142">
        <f t="shared" si="246"/>
        <v>0</v>
      </c>
      <c r="DU111" s="142">
        <f t="shared" si="246"/>
        <v>0</v>
      </c>
      <c r="DV111" s="142">
        <f t="shared" si="246"/>
        <v>0</v>
      </c>
      <c r="DW111" s="142">
        <f t="shared" si="246"/>
        <v>0</v>
      </c>
      <c r="DX111" s="142">
        <f t="shared" si="246"/>
        <v>0</v>
      </c>
      <c r="DY111" s="142">
        <f t="shared" si="246"/>
        <v>0</v>
      </c>
      <c r="DZ111" s="142">
        <f t="shared" si="246"/>
        <v>0</v>
      </c>
      <c r="EA111" s="142">
        <f t="shared" si="246"/>
        <v>0</v>
      </c>
      <c r="EB111" s="142">
        <f t="shared" si="246"/>
        <v>0</v>
      </c>
      <c r="EC111" s="142">
        <f t="shared" si="246"/>
        <v>0</v>
      </c>
      <c r="ED111" s="142">
        <f t="shared" si="246"/>
        <v>0</v>
      </c>
      <c r="EE111" s="142">
        <f t="shared" si="246"/>
        <v>0</v>
      </c>
      <c r="EF111" s="142">
        <f t="shared" si="246"/>
        <v>0</v>
      </c>
      <c r="EG111" s="142">
        <f t="shared" si="246"/>
        <v>0</v>
      </c>
      <c r="EH111" s="142">
        <f t="shared" si="246"/>
        <v>0</v>
      </c>
      <c r="EI111" s="142">
        <f t="shared" si="246"/>
        <v>0</v>
      </c>
      <c r="EJ111" s="142">
        <f t="shared" si="246"/>
        <v>0</v>
      </c>
      <c r="EK111" s="142">
        <f t="shared" si="246"/>
        <v>0</v>
      </c>
      <c r="EL111" s="142">
        <f t="shared" si="246"/>
        <v>0</v>
      </c>
      <c r="EM111" s="142">
        <f t="shared" si="246"/>
        <v>0</v>
      </c>
      <c r="EN111" s="142">
        <f t="shared" si="246"/>
        <v>0</v>
      </c>
      <c r="EO111" s="142">
        <f t="shared" si="246"/>
        <v>0</v>
      </c>
      <c r="EP111" s="142">
        <f t="shared" si="246"/>
        <v>0</v>
      </c>
      <c r="EQ111" s="142">
        <f t="shared" si="246"/>
        <v>0</v>
      </c>
      <c r="ER111" s="142">
        <f t="shared" si="246"/>
        <v>0</v>
      </c>
      <c r="ES111" s="142">
        <f t="shared" si="246"/>
        <v>0</v>
      </c>
      <c r="ET111" s="142">
        <f t="shared" si="246"/>
        <v>0</v>
      </c>
      <c r="EU111" s="142">
        <f t="shared" si="246"/>
        <v>0</v>
      </c>
      <c r="EV111" s="142">
        <f t="shared" si="246"/>
        <v>0</v>
      </c>
      <c r="EW111" s="142">
        <f t="shared" si="246"/>
        <v>0</v>
      </c>
      <c r="EX111" s="142">
        <f t="shared" si="246"/>
        <v>0</v>
      </c>
      <c r="EY111" s="142">
        <f t="shared" si="246"/>
        <v>0</v>
      </c>
      <c r="EZ111" s="144">
        <f t="shared" si="232"/>
        <v>0</v>
      </c>
      <c r="FA111" s="141">
        <f>IF(AND($M$3&gt;SUM(Q112:$Q$132),$G$3&lt;SUM(Q111:$Q$132)),$G$3-SUM(Q112:$Q$132),0)</f>
        <v>0</v>
      </c>
      <c r="FB111" s="120">
        <v>22</v>
      </c>
      <c r="FC111" s="145">
        <f>EE6</f>
        <v>0</v>
      </c>
      <c r="FD111" s="145">
        <f>EE133</f>
        <v>0</v>
      </c>
      <c r="FE111" s="141" t="str">
        <f t="shared" si="161"/>
        <v>x</v>
      </c>
    </row>
    <row r="112" spans="1:161" s="141" customFormat="1" ht="24.75" customHeight="1">
      <c r="A112" s="121"/>
      <c r="B112" s="121"/>
      <c r="C112" s="122"/>
      <c r="D112" s="123"/>
      <c r="E112" s="123"/>
      <c r="F112" s="124"/>
      <c r="G112" s="125">
        <f t="shared" si="164"/>
      </c>
      <c r="H112" s="126"/>
      <c r="I112" s="127">
        <f t="shared" si="170"/>
      </c>
      <c r="J112" s="128"/>
      <c r="K112" s="129"/>
      <c r="L112" s="130">
        <f t="shared" si="167"/>
      </c>
      <c r="M112" s="131"/>
      <c r="N112" s="130">
        <f t="shared" si="151"/>
      </c>
      <c r="O112" s="132"/>
      <c r="P112" s="133"/>
      <c r="Q112" s="134">
        <f t="shared" si="152"/>
      </c>
      <c r="R112" s="135">
        <f>IF(AND(E112=1,C112&gt;0),(D112-($B$4-C112)),IF(AND(E112&gt;0,E112=2),(D112-($B$4-C112))*'A - Condition &amp; Criticality'!$E$6,IF(AND(E112&gt;0,E112=3),(D112-($B$4-C112))*'A - Condition &amp; Criticality'!$E$7,IF(AND(E112&gt;0,E112=4),(D112-($B$4-C112))*'A - Condition &amp; Criticality'!$E$8,IF(AND(E112&gt;0,E112=5),(D112-($B$4-C112))*'A - Condition &amp; Criticality'!$E$9,IF(AND(E112&gt;0,E112=6),(D112-($B$4-C112))*'A - Condition &amp; Criticality'!$E$10,IF(AND(E112&gt;0,E112=7),(D112-($B$4-C112))*'A - Condition &amp; Criticality'!$E$11,0)))))))</f>
        <v>0</v>
      </c>
      <c r="S112" s="135">
        <f>IF(AND(E112&gt;0,E112=8),(D112-($B$4-C112))*'A - Condition &amp; Criticality'!$E$12,IF(AND(E112&gt;0,E112=9),(D112-($B$4-C112))*'A - Condition &amp; Criticality'!$E$13,IF(E112=10,0,0)))</f>
        <v>0</v>
      </c>
      <c r="T112" s="136">
        <f t="shared" si="227"/>
      </c>
      <c r="U112" s="137">
        <f t="shared" si="125"/>
        <v>0</v>
      </c>
      <c r="V112" s="138">
        <f t="shared" si="228"/>
        <v>0</v>
      </c>
      <c r="W112" s="138">
        <f t="shared" si="229"/>
        <v>0</v>
      </c>
      <c r="X112" s="139">
        <f>IF($M$3&gt;=SUM(AD112:$AD$132),0,IF(Y112&gt;=AD112,0,-PMT(AE112/12,(AB112)*12,0,(AD112-Y112))/$H$1))</f>
        <v>0</v>
      </c>
      <c r="Y112" s="138" t="e">
        <f>IF(Y113&gt;AD113,(-FV(AE112,(AB112-AB113),0,(Y113-AD113)))+-FV(AE112/12,(AB112-AB113)*12,SUM($X113:X$132)*$H$1),-FV(AE112/12,(AB112-AB113)*12,SUM(X113:$X$132)*$H$1,AC112))</f>
        <v>#N/A</v>
      </c>
      <c r="Z112" s="138" t="e">
        <f>IF(AND(AD112&gt;0,SUM($AD$8:AD111)=0,Y111&gt;0),Y111,0)</f>
        <v>#N/A</v>
      </c>
      <c r="AA112" s="140" t="b">
        <f>IF(AND(X112&gt;0,SUM($X$8:X111)=0),AB112)</f>
        <v>0</v>
      </c>
      <c r="AB112" s="141">
        <f t="shared" si="156"/>
        <v>0</v>
      </c>
      <c r="AC112" s="141">
        <f>IF(AND($M$3&gt;SUM(AD113:$AD$132),$M$3&lt;SUM(AD112:$AD$132)),$M$3-SUM(AD113:$AD$132),0)</f>
        <v>0</v>
      </c>
      <c r="AD112" s="142">
        <f t="shared" si="157"/>
        <v>0</v>
      </c>
      <c r="AE112" s="143" t="e">
        <f t="shared" si="126"/>
        <v>#N/A</v>
      </c>
      <c r="AF112" s="142">
        <f aca="true" t="shared" si="247" ref="AF112:CQ112">IF(AND(NOT(AF$6=AG$6),$T112=AF$6),$V112,0)</f>
        <v>0</v>
      </c>
      <c r="AG112" s="142">
        <f t="shared" si="247"/>
        <v>0</v>
      </c>
      <c r="AH112" s="142">
        <f t="shared" si="247"/>
        <v>0</v>
      </c>
      <c r="AI112" s="142">
        <f t="shared" si="247"/>
        <v>0</v>
      </c>
      <c r="AJ112" s="142">
        <f t="shared" si="247"/>
        <v>0</v>
      </c>
      <c r="AK112" s="142">
        <f t="shared" si="247"/>
        <v>0</v>
      </c>
      <c r="AL112" s="142">
        <f t="shared" si="247"/>
        <v>0</v>
      </c>
      <c r="AM112" s="142">
        <f t="shared" si="247"/>
        <v>0</v>
      </c>
      <c r="AN112" s="142">
        <f t="shared" si="247"/>
        <v>0</v>
      </c>
      <c r="AO112" s="142">
        <f t="shared" si="247"/>
        <v>0</v>
      </c>
      <c r="AP112" s="142">
        <f t="shared" si="247"/>
        <v>0</v>
      </c>
      <c r="AQ112" s="142">
        <f t="shared" si="247"/>
        <v>0</v>
      </c>
      <c r="AR112" s="142">
        <f t="shared" si="247"/>
        <v>0</v>
      </c>
      <c r="AS112" s="142">
        <f t="shared" si="247"/>
        <v>0</v>
      </c>
      <c r="AT112" s="142">
        <f t="shared" si="247"/>
        <v>0</v>
      </c>
      <c r="AU112" s="142">
        <f t="shared" si="247"/>
        <v>0</v>
      </c>
      <c r="AV112" s="142">
        <f t="shared" si="247"/>
        <v>0</v>
      </c>
      <c r="AW112" s="142">
        <f t="shared" si="247"/>
        <v>0</v>
      </c>
      <c r="AX112" s="142">
        <f t="shared" si="247"/>
        <v>0</v>
      </c>
      <c r="AY112" s="142">
        <f t="shared" si="247"/>
        <v>0</v>
      </c>
      <c r="AZ112" s="142">
        <f t="shared" si="247"/>
        <v>0</v>
      </c>
      <c r="BA112" s="142">
        <f t="shared" si="247"/>
        <v>0</v>
      </c>
      <c r="BB112" s="142">
        <f t="shared" si="247"/>
        <v>0</v>
      </c>
      <c r="BC112" s="142">
        <f t="shared" si="247"/>
        <v>0</v>
      </c>
      <c r="BD112" s="142">
        <f t="shared" si="247"/>
        <v>0</v>
      </c>
      <c r="BE112" s="142">
        <f t="shared" si="247"/>
        <v>0</v>
      </c>
      <c r="BF112" s="142">
        <f t="shared" si="247"/>
        <v>0</v>
      </c>
      <c r="BG112" s="142">
        <f t="shared" si="247"/>
        <v>0</v>
      </c>
      <c r="BH112" s="142">
        <f t="shared" si="247"/>
        <v>0</v>
      </c>
      <c r="BI112" s="142">
        <f t="shared" si="247"/>
        <v>0</v>
      </c>
      <c r="BJ112" s="142">
        <f t="shared" si="247"/>
        <v>0</v>
      </c>
      <c r="BK112" s="142">
        <f t="shared" si="247"/>
        <v>0</v>
      </c>
      <c r="BL112" s="142">
        <f t="shared" si="247"/>
        <v>0</v>
      </c>
      <c r="BM112" s="142">
        <f t="shared" si="247"/>
        <v>0</v>
      </c>
      <c r="BN112" s="142">
        <f t="shared" si="247"/>
        <v>0</v>
      </c>
      <c r="BO112" s="142">
        <f t="shared" si="247"/>
        <v>0</v>
      </c>
      <c r="BP112" s="142">
        <f t="shared" si="247"/>
        <v>0</v>
      </c>
      <c r="BQ112" s="142">
        <f t="shared" si="247"/>
        <v>0</v>
      </c>
      <c r="BR112" s="142">
        <f t="shared" si="247"/>
        <v>0</v>
      </c>
      <c r="BS112" s="142">
        <f t="shared" si="247"/>
        <v>0</v>
      </c>
      <c r="BT112" s="142">
        <f t="shared" si="247"/>
        <v>0</v>
      </c>
      <c r="BU112" s="142">
        <f t="shared" si="247"/>
        <v>0</v>
      </c>
      <c r="BV112" s="142">
        <f t="shared" si="247"/>
        <v>0</v>
      </c>
      <c r="BW112" s="142">
        <f t="shared" si="247"/>
        <v>0</v>
      </c>
      <c r="BX112" s="142">
        <f t="shared" si="247"/>
        <v>0</v>
      </c>
      <c r="BY112" s="142">
        <f t="shared" si="247"/>
        <v>0</v>
      </c>
      <c r="BZ112" s="142">
        <f t="shared" si="247"/>
        <v>0</v>
      </c>
      <c r="CA112" s="142">
        <f t="shared" si="247"/>
        <v>0</v>
      </c>
      <c r="CB112" s="142">
        <f t="shared" si="247"/>
        <v>0</v>
      </c>
      <c r="CC112" s="142">
        <f t="shared" si="247"/>
        <v>0</v>
      </c>
      <c r="CD112" s="142">
        <f t="shared" si="247"/>
        <v>0</v>
      </c>
      <c r="CE112" s="142">
        <f t="shared" si="247"/>
        <v>0</v>
      </c>
      <c r="CF112" s="142">
        <f t="shared" si="247"/>
        <v>0</v>
      </c>
      <c r="CG112" s="142">
        <f t="shared" si="247"/>
        <v>0</v>
      </c>
      <c r="CH112" s="142">
        <f t="shared" si="247"/>
        <v>0</v>
      </c>
      <c r="CI112" s="142">
        <f t="shared" si="247"/>
        <v>0</v>
      </c>
      <c r="CJ112" s="142">
        <f t="shared" si="247"/>
        <v>0</v>
      </c>
      <c r="CK112" s="142">
        <f t="shared" si="247"/>
        <v>0</v>
      </c>
      <c r="CL112" s="142">
        <f t="shared" si="247"/>
        <v>0</v>
      </c>
      <c r="CM112" s="142">
        <f t="shared" si="247"/>
        <v>0</v>
      </c>
      <c r="CN112" s="142">
        <f t="shared" si="247"/>
        <v>0</v>
      </c>
      <c r="CO112" s="142">
        <f t="shared" si="247"/>
        <v>0</v>
      </c>
      <c r="CP112" s="142">
        <f t="shared" si="247"/>
        <v>0</v>
      </c>
      <c r="CQ112" s="142">
        <f t="shared" si="247"/>
        <v>0</v>
      </c>
      <c r="CR112" s="142">
        <f aca="true" t="shared" si="248" ref="CR112:EY112">IF(AND(NOT(CR$6=CS$6),$T112=CR$6),$V112,0)</f>
        <v>0</v>
      </c>
      <c r="CS112" s="142">
        <f t="shared" si="248"/>
        <v>0</v>
      </c>
      <c r="CT112" s="142">
        <f t="shared" si="248"/>
        <v>0</v>
      </c>
      <c r="CU112" s="142">
        <f t="shared" si="248"/>
        <v>0</v>
      </c>
      <c r="CV112" s="142">
        <f t="shared" si="248"/>
        <v>0</v>
      </c>
      <c r="CW112" s="142">
        <f t="shared" si="248"/>
        <v>0</v>
      </c>
      <c r="CX112" s="142">
        <f t="shared" si="248"/>
        <v>0</v>
      </c>
      <c r="CY112" s="142">
        <f t="shared" si="248"/>
        <v>0</v>
      </c>
      <c r="CZ112" s="142">
        <f t="shared" si="248"/>
        <v>0</v>
      </c>
      <c r="DA112" s="142">
        <f t="shared" si="248"/>
        <v>0</v>
      </c>
      <c r="DB112" s="142">
        <f t="shared" si="248"/>
        <v>0</v>
      </c>
      <c r="DC112" s="142">
        <f t="shared" si="248"/>
        <v>0</v>
      </c>
      <c r="DD112" s="142">
        <f t="shared" si="248"/>
        <v>0</v>
      </c>
      <c r="DE112" s="142">
        <f t="shared" si="248"/>
        <v>0</v>
      </c>
      <c r="DF112" s="142">
        <f t="shared" si="248"/>
        <v>0</v>
      </c>
      <c r="DG112" s="142">
        <f t="shared" si="248"/>
        <v>0</v>
      </c>
      <c r="DH112" s="142">
        <f t="shared" si="248"/>
        <v>0</v>
      </c>
      <c r="DI112" s="142">
        <f t="shared" si="248"/>
        <v>0</v>
      </c>
      <c r="DJ112" s="142">
        <f t="shared" si="248"/>
        <v>0</v>
      </c>
      <c r="DK112" s="142">
        <f t="shared" si="248"/>
        <v>0</v>
      </c>
      <c r="DL112" s="142">
        <f t="shared" si="248"/>
        <v>0</v>
      </c>
      <c r="DM112" s="142">
        <f t="shared" si="248"/>
        <v>0</v>
      </c>
      <c r="DN112" s="142">
        <f t="shared" si="248"/>
        <v>0</v>
      </c>
      <c r="DO112" s="142">
        <f t="shared" si="248"/>
        <v>0</v>
      </c>
      <c r="DP112" s="142">
        <f t="shared" si="248"/>
        <v>0</v>
      </c>
      <c r="DQ112" s="142">
        <f t="shared" si="248"/>
        <v>0</v>
      </c>
      <c r="DR112" s="142">
        <f t="shared" si="248"/>
        <v>0</v>
      </c>
      <c r="DS112" s="142">
        <f t="shared" si="248"/>
        <v>0</v>
      </c>
      <c r="DT112" s="142">
        <f t="shared" si="248"/>
        <v>0</v>
      </c>
      <c r="DU112" s="142">
        <f t="shared" si="248"/>
        <v>0</v>
      </c>
      <c r="DV112" s="142">
        <f t="shared" si="248"/>
        <v>0</v>
      </c>
      <c r="DW112" s="142">
        <f t="shared" si="248"/>
        <v>0</v>
      </c>
      <c r="DX112" s="142">
        <f t="shared" si="248"/>
        <v>0</v>
      </c>
      <c r="DY112" s="142">
        <f t="shared" si="248"/>
        <v>0</v>
      </c>
      <c r="DZ112" s="142">
        <f t="shared" si="248"/>
        <v>0</v>
      </c>
      <c r="EA112" s="142">
        <f t="shared" si="248"/>
        <v>0</v>
      </c>
      <c r="EB112" s="142">
        <f t="shared" si="248"/>
        <v>0</v>
      </c>
      <c r="EC112" s="142">
        <f t="shared" si="248"/>
        <v>0</v>
      </c>
      <c r="ED112" s="142">
        <f t="shared" si="248"/>
        <v>0</v>
      </c>
      <c r="EE112" s="142">
        <f t="shared" si="248"/>
        <v>0</v>
      </c>
      <c r="EF112" s="142">
        <f t="shared" si="248"/>
        <v>0</v>
      </c>
      <c r="EG112" s="142">
        <f t="shared" si="248"/>
        <v>0</v>
      </c>
      <c r="EH112" s="142">
        <f t="shared" si="248"/>
        <v>0</v>
      </c>
      <c r="EI112" s="142">
        <f t="shared" si="248"/>
        <v>0</v>
      </c>
      <c r="EJ112" s="142">
        <f t="shared" si="248"/>
        <v>0</v>
      </c>
      <c r="EK112" s="142">
        <f t="shared" si="248"/>
        <v>0</v>
      </c>
      <c r="EL112" s="142">
        <f t="shared" si="248"/>
        <v>0</v>
      </c>
      <c r="EM112" s="142">
        <f t="shared" si="248"/>
        <v>0</v>
      </c>
      <c r="EN112" s="142">
        <f t="shared" si="248"/>
        <v>0</v>
      </c>
      <c r="EO112" s="142">
        <f t="shared" si="248"/>
        <v>0</v>
      </c>
      <c r="EP112" s="142">
        <f t="shared" si="248"/>
        <v>0</v>
      </c>
      <c r="EQ112" s="142">
        <f t="shared" si="248"/>
        <v>0</v>
      </c>
      <c r="ER112" s="142">
        <f t="shared" si="248"/>
        <v>0</v>
      </c>
      <c r="ES112" s="142">
        <f t="shared" si="248"/>
        <v>0</v>
      </c>
      <c r="ET112" s="142">
        <f t="shared" si="248"/>
        <v>0</v>
      </c>
      <c r="EU112" s="142">
        <f t="shared" si="248"/>
        <v>0</v>
      </c>
      <c r="EV112" s="142">
        <f t="shared" si="248"/>
        <v>0</v>
      </c>
      <c r="EW112" s="142">
        <f t="shared" si="248"/>
        <v>0</v>
      </c>
      <c r="EX112" s="142">
        <f t="shared" si="248"/>
        <v>0</v>
      </c>
      <c r="EY112" s="142">
        <f t="shared" si="248"/>
        <v>0</v>
      </c>
      <c r="EZ112" s="144">
        <f t="shared" si="232"/>
        <v>0</v>
      </c>
      <c r="FA112" s="141">
        <f>IF(AND($M$3&gt;SUM(Q113:$Q$132),$G$3&lt;SUM(Q112:$Q$132)),$G$3-SUM(Q113:$Q$132),0)</f>
        <v>0</v>
      </c>
      <c r="FB112" s="120">
        <v>21</v>
      </c>
      <c r="FC112" s="145">
        <f>EF6</f>
        <v>0</v>
      </c>
      <c r="FD112" s="145">
        <f>EF133</f>
        <v>0</v>
      </c>
      <c r="FE112" s="141" t="str">
        <f t="shared" si="161"/>
        <v>x</v>
      </c>
    </row>
    <row r="113" spans="1:161" s="141" customFormat="1" ht="24.75" customHeight="1">
      <c r="A113" s="121"/>
      <c r="B113" s="121"/>
      <c r="C113" s="122"/>
      <c r="D113" s="123"/>
      <c r="E113" s="123"/>
      <c r="F113" s="124"/>
      <c r="G113" s="125">
        <f t="shared" si="164"/>
      </c>
      <c r="H113" s="126"/>
      <c r="I113" s="127">
        <f t="shared" si="170"/>
      </c>
      <c r="J113" s="128"/>
      <c r="K113" s="129"/>
      <c r="L113" s="130">
        <f t="shared" si="167"/>
      </c>
      <c r="M113" s="131"/>
      <c r="N113" s="130">
        <f t="shared" si="151"/>
      </c>
      <c r="O113" s="132"/>
      <c r="P113" s="133"/>
      <c r="Q113" s="134">
        <f t="shared" si="152"/>
      </c>
      <c r="R113" s="135">
        <f>IF(AND(E113=1,C113&gt;0),(D113-($B$4-C113)),IF(AND(E113&gt;0,E113=2),(D113-($B$4-C113))*'A - Condition &amp; Criticality'!$E$6,IF(AND(E113&gt;0,E113=3),(D113-($B$4-C113))*'A - Condition &amp; Criticality'!$E$7,IF(AND(E113&gt;0,E113=4),(D113-($B$4-C113))*'A - Condition &amp; Criticality'!$E$8,IF(AND(E113&gt;0,E113=5),(D113-($B$4-C113))*'A - Condition &amp; Criticality'!$E$9,IF(AND(E113&gt;0,E113=6),(D113-($B$4-C113))*'A - Condition &amp; Criticality'!$E$10,IF(AND(E113&gt;0,E113=7),(D113-($B$4-C113))*'A - Condition &amp; Criticality'!$E$11,0)))))))</f>
        <v>0</v>
      </c>
      <c r="S113" s="135">
        <f>IF(AND(E113&gt;0,E113=8),(D113-($B$4-C113))*'A - Condition &amp; Criticality'!$E$12,IF(AND(E113&gt;0,E113=9),(D113-($B$4-C113))*'A - Condition &amp; Criticality'!$E$13,IF(E113=10,0,0)))</f>
        <v>0</v>
      </c>
      <c r="T113" s="136">
        <f t="shared" si="227"/>
      </c>
      <c r="U113" s="137">
        <f t="shared" si="125"/>
        <v>0</v>
      </c>
      <c r="V113" s="138">
        <f t="shared" si="228"/>
        <v>0</v>
      </c>
      <c r="W113" s="138">
        <f t="shared" si="229"/>
        <v>0</v>
      </c>
      <c r="X113" s="139">
        <f>IF($M$3&gt;=SUM(AD113:$AD$132),0,IF(Y113&gt;=AD113,0,-PMT(AE113/12,(AB113)*12,0,(AD113-Y113))/$H$1))</f>
        <v>0</v>
      </c>
      <c r="Y113" s="138" t="e">
        <f>IF(Y114&gt;AD114,(-FV(AE113,(AB113-AB114),0,(Y114-AD114)))+-FV(AE113/12,(AB113-AB114)*12,SUM($X114:X$132)*$H$1),-FV(AE113/12,(AB113-AB114)*12,SUM(X114:$X$132)*$H$1,AC113))</f>
        <v>#N/A</v>
      </c>
      <c r="Z113" s="138" t="e">
        <f>IF(AND(AD113&gt;0,SUM($AD$8:AD112)=0,Y112&gt;0),Y112,0)</f>
        <v>#N/A</v>
      </c>
      <c r="AA113" s="140" t="b">
        <f>IF(AND(X113&gt;0,SUM($X$8:X112)=0),AB113)</f>
        <v>0</v>
      </c>
      <c r="AB113" s="141">
        <f t="shared" si="156"/>
        <v>0</v>
      </c>
      <c r="AC113" s="141">
        <f>IF(AND($M$3&gt;SUM(AD114:$AD$132),$M$3&lt;SUM(AD113:$AD$132)),$M$3-SUM(AD114:$AD$132),0)</f>
        <v>0</v>
      </c>
      <c r="AD113" s="142">
        <f t="shared" si="157"/>
        <v>0</v>
      </c>
      <c r="AE113" s="143" t="e">
        <f t="shared" si="126"/>
        <v>#N/A</v>
      </c>
      <c r="AF113" s="142">
        <f aca="true" t="shared" si="249" ref="AF113:CQ113">IF(AND(NOT(AF$6=AG$6),$T113=AF$6),$V113,0)</f>
        <v>0</v>
      </c>
      <c r="AG113" s="142">
        <f t="shared" si="249"/>
        <v>0</v>
      </c>
      <c r="AH113" s="142">
        <f t="shared" si="249"/>
        <v>0</v>
      </c>
      <c r="AI113" s="142">
        <f t="shared" si="249"/>
        <v>0</v>
      </c>
      <c r="AJ113" s="142">
        <f t="shared" si="249"/>
        <v>0</v>
      </c>
      <c r="AK113" s="142">
        <f t="shared" si="249"/>
        <v>0</v>
      </c>
      <c r="AL113" s="142">
        <f t="shared" si="249"/>
        <v>0</v>
      </c>
      <c r="AM113" s="142">
        <f t="shared" si="249"/>
        <v>0</v>
      </c>
      <c r="AN113" s="142">
        <f t="shared" si="249"/>
        <v>0</v>
      </c>
      <c r="AO113" s="142">
        <f t="shared" si="249"/>
        <v>0</v>
      </c>
      <c r="AP113" s="142">
        <f t="shared" si="249"/>
        <v>0</v>
      </c>
      <c r="AQ113" s="142">
        <f t="shared" si="249"/>
        <v>0</v>
      </c>
      <c r="AR113" s="142">
        <f t="shared" si="249"/>
        <v>0</v>
      </c>
      <c r="AS113" s="142">
        <f t="shared" si="249"/>
        <v>0</v>
      </c>
      <c r="AT113" s="142">
        <f t="shared" si="249"/>
        <v>0</v>
      </c>
      <c r="AU113" s="142">
        <f t="shared" si="249"/>
        <v>0</v>
      </c>
      <c r="AV113" s="142">
        <f t="shared" si="249"/>
        <v>0</v>
      </c>
      <c r="AW113" s="142">
        <f t="shared" si="249"/>
        <v>0</v>
      </c>
      <c r="AX113" s="142">
        <f t="shared" si="249"/>
        <v>0</v>
      </c>
      <c r="AY113" s="142">
        <f t="shared" si="249"/>
        <v>0</v>
      </c>
      <c r="AZ113" s="142">
        <f t="shared" si="249"/>
        <v>0</v>
      </c>
      <c r="BA113" s="142">
        <f t="shared" si="249"/>
        <v>0</v>
      </c>
      <c r="BB113" s="142">
        <f t="shared" si="249"/>
        <v>0</v>
      </c>
      <c r="BC113" s="142">
        <f t="shared" si="249"/>
        <v>0</v>
      </c>
      <c r="BD113" s="142">
        <f t="shared" si="249"/>
        <v>0</v>
      </c>
      <c r="BE113" s="142">
        <f t="shared" si="249"/>
        <v>0</v>
      </c>
      <c r="BF113" s="142">
        <f t="shared" si="249"/>
        <v>0</v>
      </c>
      <c r="BG113" s="142">
        <f t="shared" si="249"/>
        <v>0</v>
      </c>
      <c r="BH113" s="142">
        <f t="shared" si="249"/>
        <v>0</v>
      </c>
      <c r="BI113" s="142">
        <f t="shared" si="249"/>
        <v>0</v>
      </c>
      <c r="BJ113" s="142">
        <f t="shared" si="249"/>
        <v>0</v>
      </c>
      <c r="BK113" s="142">
        <f t="shared" si="249"/>
        <v>0</v>
      </c>
      <c r="BL113" s="142">
        <f t="shared" si="249"/>
        <v>0</v>
      </c>
      <c r="BM113" s="142">
        <f t="shared" si="249"/>
        <v>0</v>
      </c>
      <c r="BN113" s="142">
        <f t="shared" si="249"/>
        <v>0</v>
      </c>
      <c r="BO113" s="142">
        <f t="shared" si="249"/>
        <v>0</v>
      </c>
      <c r="BP113" s="142">
        <f t="shared" si="249"/>
        <v>0</v>
      </c>
      <c r="BQ113" s="142">
        <f t="shared" si="249"/>
        <v>0</v>
      </c>
      <c r="BR113" s="142">
        <f t="shared" si="249"/>
        <v>0</v>
      </c>
      <c r="BS113" s="142">
        <f t="shared" si="249"/>
        <v>0</v>
      </c>
      <c r="BT113" s="142">
        <f t="shared" si="249"/>
        <v>0</v>
      </c>
      <c r="BU113" s="142">
        <f t="shared" si="249"/>
        <v>0</v>
      </c>
      <c r="BV113" s="142">
        <f t="shared" si="249"/>
        <v>0</v>
      </c>
      <c r="BW113" s="142">
        <f t="shared" si="249"/>
        <v>0</v>
      </c>
      <c r="BX113" s="142">
        <f t="shared" si="249"/>
        <v>0</v>
      </c>
      <c r="BY113" s="142">
        <f t="shared" si="249"/>
        <v>0</v>
      </c>
      <c r="BZ113" s="142">
        <f t="shared" si="249"/>
        <v>0</v>
      </c>
      <c r="CA113" s="142">
        <f t="shared" si="249"/>
        <v>0</v>
      </c>
      <c r="CB113" s="142">
        <f t="shared" si="249"/>
        <v>0</v>
      </c>
      <c r="CC113" s="142">
        <f t="shared" si="249"/>
        <v>0</v>
      </c>
      <c r="CD113" s="142">
        <f t="shared" si="249"/>
        <v>0</v>
      </c>
      <c r="CE113" s="142">
        <f t="shared" si="249"/>
        <v>0</v>
      </c>
      <c r="CF113" s="142">
        <f t="shared" si="249"/>
        <v>0</v>
      </c>
      <c r="CG113" s="142">
        <f t="shared" si="249"/>
        <v>0</v>
      </c>
      <c r="CH113" s="142">
        <f t="shared" si="249"/>
        <v>0</v>
      </c>
      <c r="CI113" s="142">
        <f t="shared" si="249"/>
        <v>0</v>
      </c>
      <c r="CJ113" s="142">
        <f t="shared" si="249"/>
        <v>0</v>
      </c>
      <c r="CK113" s="142">
        <f t="shared" si="249"/>
        <v>0</v>
      </c>
      <c r="CL113" s="142">
        <f t="shared" si="249"/>
        <v>0</v>
      </c>
      <c r="CM113" s="142">
        <f t="shared" si="249"/>
        <v>0</v>
      </c>
      <c r="CN113" s="142">
        <f t="shared" si="249"/>
        <v>0</v>
      </c>
      <c r="CO113" s="142">
        <f t="shared" si="249"/>
        <v>0</v>
      </c>
      <c r="CP113" s="142">
        <f t="shared" si="249"/>
        <v>0</v>
      </c>
      <c r="CQ113" s="142">
        <f t="shared" si="249"/>
        <v>0</v>
      </c>
      <c r="CR113" s="142">
        <f aca="true" t="shared" si="250" ref="CR113:EY113">IF(AND(NOT(CR$6=CS$6),$T113=CR$6),$V113,0)</f>
        <v>0</v>
      </c>
      <c r="CS113" s="142">
        <f t="shared" si="250"/>
        <v>0</v>
      </c>
      <c r="CT113" s="142">
        <f t="shared" si="250"/>
        <v>0</v>
      </c>
      <c r="CU113" s="142">
        <f t="shared" si="250"/>
        <v>0</v>
      </c>
      <c r="CV113" s="142">
        <f t="shared" si="250"/>
        <v>0</v>
      </c>
      <c r="CW113" s="142">
        <f t="shared" si="250"/>
        <v>0</v>
      </c>
      <c r="CX113" s="142">
        <f t="shared" si="250"/>
        <v>0</v>
      </c>
      <c r="CY113" s="142">
        <f t="shared" si="250"/>
        <v>0</v>
      </c>
      <c r="CZ113" s="142">
        <f t="shared" si="250"/>
        <v>0</v>
      </c>
      <c r="DA113" s="142">
        <f t="shared" si="250"/>
        <v>0</v>
      </c>
      <c r="DB113" s="142">
        <f t="shared" si="250"/>
        <v>0</v>
      </c>
      <c r="DC113" s="142">
        <f t="shared" si="250"/>
        <v>0</v>
      </c>
      <c r="DD113" s="142">
        <f t="shared" si="250"/>
        <v>0</v>
      </c>
      <c r="DE113" s="142">
        <f t="shared" si="250"/>
        <v>0</v>
      </c>
      <c r="DF113" s="142">
        <f t="shared" si="250"/>
        <v>0</v>
      </c>
      <c r="DG113" s="142">
        <f t="shared" si="250"/>
        <v>0</v>
      </c>
      <c r="DH113" s="142">
        <f t="shared" si="250"/>
        <v>0</v>
      </c>
      <c r="DI113" s="142">
        <f t="shared" si="250"/>
        <v>0</v>
      </c>
      <c r="DJ113" s="142">
        <f t="shared" si="250"/>
        <v>0</v>
      </c>
      <c r="DK113" s="142">
        <f t="shared" si="250"/>
        <v>0</v>
      </c>
      <c r="DL113" s="142">
        <f t="shared" si="250"/>
        <v>0</v>
      </c>
      <c r="DM113" s="142">
        <f t="shared" si="250"/>
        <v>0</v>
      </c>
      <c r="DN113" s="142">
        <f t="shared" si="250"/>
        <v>0</v>
      </c>
      <c r="DO113" s="142">
        <f t="shared" si="250"/>
        <v>0</v>
      </c>
      <c r="DP113" s="142">
        <f t="shared" si="250"/>
        <v>0</v>
      </c>
      <c r="DQ113" s="142">
        <f t="shared" si="250"/>
        <v>0</v>
      </c>
      <c r="DR113" s="142">
        <f t="shared" si="250"/>
        <v>0</v>
      </c>
      <c r="DS113" s="142">
        <f t="shared" si="250"/>
        <v>0</v>
      </c>
      <c r="DT113" s="142">
        <f t="shared" si="250"/>
        <v>0</v>
      </c>
      <c r="DU113" s="142">
        <f t="shared" si="250"/>
        <v>0</v>
      </c>
      <c r="DV113" s="142">
        <f t="shared" si="250"/>
        <v>0</v>
      </c>
      <c r="DW113" s="142">
        <f t="shared" si="250"/>
        <v>0</v>
      </c>
      <c r="DX113" s="142">
        <f t="shared" si="250"/>
        <v>0</v>
      </c>
      <c r="DY113" s="142">
        <f t="shared" si="250"/>
        <v>0</v>
      </c>
      <c r="DZ113" s="142">
        <f t="shared" si="250"/>
        <v>0</v>
      </c>
      <c r="EA113" s="142">
        <f t="shared" si="250"/>
        <v>0</v>
      </c>
      <c r="EB113" s="142">
        <f t="shared" si="250"/>
        <v>0</v>
      </c>
      <c r="EC113" s="142">
        <f t="shared" si="250"/>
        <v>0</v>
      </c>
      <c r="ED113" s="142">
        <f t="shared" si="250"/>
        <v>0</v>
      </c>
      <c r="EE113" s="142">
        <f t="shared" si="250"/>
        <v>0</v>
      </c>
      <c r="EF113" s="142">
        <f t="shared" si="250"/>
        <v>0</v>
      </c>
      <c r="EG113" s="142">
        <f t="shared" si="250"/>
        <v>0</v>
      </c>
      <c r="EH113" s="142">
        <f t="shared" si="250"/>
        <v>0</v>
      </c>
      <c r="EI113" s="142">
        <f t="shared" si="250"/>
        <v>0</v>
      </c>
      <c r="EJ113" s="142">
        <f t="shared" si="250"/>
        <v>0</v>
      </c>
      <c r="EK113" s="142">
        <f t="shared" si="250"/>
        <v>0</v>
      </c>
      <c r="EL113" s="142">
        <f t="shared" si="250"/>
        <v>0</v>
      </c>
      <c r="EM113" s="142">
        <f t="shared" si="250"/>
        <v>0</v>
      </c>
      <c r="EN113" s="142">
        <f t="shared" si="250"/>
        <v>0</v>
      </c>
      <c r="EO113" s="142">
        <f t="shared" si="250"/>
        <v>0</v>
      </c>
      <c r="EP113" s="142">
        <f t="shared" si="250"/>
        <v>0</v>
      </c>
      <c r="EQ113" s="142">
        <f t="shared" si="250"/>
        <v>0</v>
      </c>
      <c r="ER113" s="142">
        <f t="shared" si="250"/>
        <v>0</v>
      </c>
      <c r="ES113" s="142">
        <f t="shared" si="250"/>
        <v>0</v>
      </c>
      <c r="ET113" s="142">
        <f t="shared" si="250"/>
        <v>0</v>
      </c>
      <c r="EU113" s="142">
        <f t="shared" si="250"/>
        <v>0</v>
      </c>
      <c r="EV113" s="142">
        <f t="shared" si="250"/>
        <v>0</v>
      </c>
      <c r="EW113" s="142">
        <f t="shared" si="250"/>
        <v>0</v>
      </c>
      <c r="EX113" s="142">
        <f t="shared" si="250"/>
        <v>0</v>
      </c>
      <c r="EY113" s="142">
        <f t="shared" si="250"/>
        <v>0</v>
      </c>
      <c r="EZ113" s="144">
        <f t="shared" si="232"/>
        <v>0</v>
      </c>
      <c r="FA113" s="141">
        <f>IF(AND($M$3&gt;SUM(Q114:$Q$132),$G$3&lt;SUM(Q113:$Q$132)),$G$3-SUM(Q114:$Q$132),0)</f>
        <v>0</v>
      </c>
      <c r="FB113" s="120">
        <v>20</v>
      </c>
      <c r="FC113" s="145">
        <f>EG6</f>
        <v>0</v>
      </c>
      <c r="FD113" s="145">
        <f>EG133</f>
        <v>0</v>
      </c>
      <c r="FE113" s="141" t="str">
        <f t="shared" si="161"/>
        <v>x</v>
      </c>
    </row>
    <row r="114" spans="1:161" s="141" customFormat="1" ht="24.75" customHeight="1">
      <c r="A114" s="121"/>
      <c r="B114" s="121"/>
      <c r="C114" s="122"/>
      <c r="D114" s="123"/>
      <c r="E114" s="123"/>
      <c r="F114" s="124"/>
      <c r="G114" s="125">
        <f t="shared" si="164"/>
      </c>
      <c r="H114" s="126"/>
      <c r="I114" s="127">
        <f t="shared" si="170"/>
      </c>
      <c r="J114" s="128"/>
      <c r="K114" s="129"/>
      <c r="L114" s="130">
        <f t="shared" si="167"/>
      </c>
      <c r="M114" s="131"/>
      <c r="N114" s="130">
        <f t="shared" si="151"/>
      </c>
      <c r="O114" s="132"/>
      <c r="P114" s="133"/>
      <c r="Q114" s="134">
        <f t="shared" si="152"/>
      </c>
      <c r="R114" s="135">
        <f>IF(AND(E114=1,C114&gt;0),(D114-($B$4-C114)),IF(AND(E114&gt;0,E114=2),(D114-($B$4-C114))*'A - Condition &amp; Criticality'!$E$6,IF(AND(E114&gt;0,E114=3),(D114-($B$4-C114))*'A - Condition &amp; Criticality'!$E$7,IF(AND(E114&gt;0,E114=4),(D114-($B$4-C114))*'A - Condition &amp; Criticality'!$E$8,IF(AND(E114&gt;0,E114=5),(D114-($B$4-C114))*'A - Condition &amp; Criticality'!$E$9,IF(AND(E114&gt;0,E114=6),(D114-($B$4-C114))*'A - Condition &amp; Criticality'!$E$10,IF(AND(E114&gt;0,E114=7),(D114-($B$4-C114))*'A - Condition &amp; Criticality'!$E$11,0)))))))</f>
        <v>0</v>
      </c>
      <c r="S114" s="135">
        <f>IF(AND(E114&gt;0,E114=8),(D114-($B$4-C114))*'A - Condition &amp; Criticality'!$E$12,IF(AND(E114&gt;0,E114=9),(D114-($B$4-C114))*'A - Condition &amp; Criticality'!$E$13,IF(E114=10,0,0)))</f>
        <v>0</v>
      </c>
      <c r="T114" s="136">
        <f t="shared" si="227"/>
      </c>
      <c r="U114" s="137">
        <f t="shared" si="125"/>
        <v>0</v>
      </c>
      <c r="V114" s="138">
        <f t="shared" si="228"/>
        <v>0</v>
      </c>
      <c r="W114" s="138">
        <f t="shared" si="229"/>
        <v>0</v>
      </c>
      <c r="X114" s="139">
        <f>IF($M$3&gt;=SUM(AD114:$AD$132),0,IF(Y114&gt;=AD114,0,-PMT(AE114/12,(AB114)*12,0,(AD114-Y114))/$H$1))</f>
        <v>0</v>
      </c>
      <c r="Y114" s="138" t="e">
        <f>IF(Y115&gt;AD115,(-FV(AE114,(AB114-AB115),0,(Y115-AD115)))+-FV(AE114/12,(AB114-AB115)*12,SUM($X115:X$132)*$H$1),-FV(AE114/12,(AB114-AB115)*12,SUM(X115:$X$132)*$H$1,AC114))</f>
        <v>#N/A</v>
      </c>
      <c r="Z114" s="138" t="e">
        <f>IF(AND(AD114&gt;0,SUM($AD$8:AD113)=0,Y113&gt;0),Y113,0)</f>
        <v>#N/A</v>
      </c>
      <c r="AA114" s="140" t="b">
        <f>IF(AND(X114&gt;0,SUM($X$8:X113)=0),AB114)</f>
        <v>0</v>
      </c>
      <c r="AB114" s="141">
        <f t="shared" si="156"/>
        <v>0</v>
      </c>
      <c r="AC114" s="141">
        <f>IF(AND($M$3&gt;SUM(AD115:$AD$132),$M$3&lt;SUM(AD114:$AD$132)),$M$3-SUM(AD115:$AD$132),0)</f>
        <v>0</v>
      </c>
      <c r="AD114" s="142">
        <f t="shared" si="157"/>
        <v>0</v>
      </c>
      <c r="AE114" s="143" t="e">
        <f t="shared" si="126"/>
        <v>#N/A</v>
      </c>
      <c r="AF114" s="142">
        <f aca="true" t="shared" si="251" ref="AF114:CQ114">IF(AND(NOT(AF$6=AG$6),$T114=AF$6),$V114,0)</f>
        <v>0</v>
      </c>
      <c r="AG114" s="142">
        <f t="shared" si="251"/>
        <v>0</v>
      </c>
      <c r="AH114" s="142">
        <f t="shared" si="251"/>
        <v>0</v>
      </c>
      <c r="AI114" s="142">
        <f t="shared" si="251"/>
        <v>0</v>
      </c>
      <c r="AJ114" s="142">
        <f t="shared" si="251"/>
        <v>0</v>
      </c>
      <c r="AK114" s="142">
        <f t="shared" si="251"/>
        <v>0</v>
      </c>
      <c r="AL114" s="142">
        <f t="shared" si="251"/>
        <v>0</v>
      </c>
      <c r="AM114" s="142">
        <f t="shared" si="251"/>
        <v>0</v>
      </c>
      <c r="AN114" s="142">
        <f t="shared" si="251"/>
        <v>0</v>
      </c>
      <c r="AO114" s="142">
        <f t="shared" si="251"/>
        <v>0</v>
      </c>
      <c r="AP114" s="142">
        <f t="shared" si="251"/>
        <v>0</v>
      </c>
      <c r="AQ114" s="142">
        <f t="shared" si="251"/>
        <v>0</v>
      </c>
      <c r="AR114" s="142">
        <f t="shared" si="251"/>
        <v>0</v>
      </c>
      <c r="AS114" s="142">
        <f t="shared" si="251"/>
        <v>0</v>
      </c>
      <c r="AT114" s="142">
        <f t="shared" si="251"/>
        <v>0</v>
      </c>
      <c r="AU114" s="142">
        <f t="shared" si="251"/>
        <v>0</v>
      </c>
      <c r="AV114" s="142">
        <f t="shared" si="251"/>
        <v>0</v>
      </c>
      <c r="AW114" s="142">
        <f t="shared" si="251"/>
        <v>0</v>
      </c>
      <c r="AX114" s="142">
        <f t="shared" si="251"/>
        <v>0</v>
      </c>
      <c r="AY114" s="142">
        <f t="shared" si="251"/>
        <v>0</v>
      </c>
      <c r="AZ114" s="142">
        <f t="shared" si="251"/>
        <v>0</v>
      </c>
      <c r="BA114" s="142">
        <f t="shared" si="251"/>
        <v>0</v>
      </c>
      <c r="BB114" s="142">
        <f t="shared" si="251"/>
        <v>0</v>
      </c>
      <c r="BC114" s="142">
        <f t="shared" si="251"/>
        <v>0</v>
      </c>
      <c r="BD114" s="142">
        <f t="shared" si="251"/>
        <v>0</v>
      </c>
      <c r="BE114" s="142">
        <f t="shared" si="251"/>
        <v>0</v>
      </c>
      <c r="BF114" s="142">
        <f t="shared" si="251"/>
        <v>0</v>
      </c>
      <c r="BG114" s="142">
        <f t="shared" si="251"/>
        <v>0</v>
      </c>
      <c r="BH114" s="142">
        <f t="shared" si="251"/>
        <v>0</v>
      </c>
      <c r="BI114" s="142">
        <f t="shared" si="251"/>
        <v>0</v>
      </c>
      <c r="BJ114" s="142">
        <f t="shared" si="251"/>
        <v>0</v>
      </c>
      <c r="BK114" s="142">
        <f t="shared" si="251"/>
        <v>0</v>
      </c>
      <c r="BL114" s="142">
        <f t="shared" si="251"/>
        <v>0</v>
      </c>
      <c r="BM114" s="142">
        <f t="shared" si="251"/>
        <v>0</v>
      </c>
      <c r="BN114" s="142">
        <f t="shared" si="251"/>
        <v>0</v>
      </c>
      <c r="BO114" s="142">
        <f t="shared" si="251"/>
        <v>0</v>
      </c>
      <c r="BP114" s="142">
        <f t="shared" si="251"/>
        <v>0</v>
      </c>
      <c r="BQ114" s="142">
        <f t="shared" si="251"/>
        <v>0</v>
      </c>
      <c r="BR114" s="142">
        <f t="shared" si="251"/>
        <v>0</v>
      </c>
      <c r="BS114" s="142">
        <f t="shared" si="251"/>
        <v>0</v>
      </c>
      <c r="BT114" s="142">
        <f t="shared" si="251"/>
        <v>0</v>
      </c>
      <c r="BU114" s="142">
        <f t="shared" si="251"/>
        <v>0</v>
      </c>
      <c r="BV114" s="142">
        <f t="shared" si="251"/>
        <v>0</v>
      </c>
      <c r="BW114" s="142">
        <f t="shared" si="251"/>
        <v>0</v>
      </c>
      <c r="BX114" s="142">
        <f t="shared" si="251"/>
        <v>0</v>
      </c>
      <c r="BY114" s="142">
        <f t="shared" si="251"/>
        <v>0</v>
      </c>
      <c r="BZ114" s="142">
        <f t="shared" si="251"/>
        <v>0</v>
      </c>
      <c r="CA114" s="142">
        <f t="shared" si="251"/>
        <v>0</v>
      </c>
      <c r="CB114" s="142">
        <f t="shared" si="251"/>
        <v>0</v>
      </c>
      <c r="CC114" s="142">
        <f t="shared" si="251"/>
        <v>0</v>
      </c>
      <c r="CD114" s="142">
        <f t="shared" si="251"/>
        <v>0</v>
      </c>
      <c r="CE114" s="142">
        <f t="shared" si="251"/>
        <v>0</v>
      </c>
      <c r="CF114" s="142">
        <f t="shared" si="251"/>
        <v>0</v>
      </c>
      <c r="CG114" s="142">
        <f t="shared" si="251"/>
        <v>0</v>
      </c>
      <c r="CH114" s="142">
        <f t="shared" si="251"/>
        <v>0</v>
      </c>
      <c r="CI114" s="142">
        <f t="shared" si="251"/>
        <v>0</v>
      </c>
      <c r="CJ114" s="142">
        <f t="shared" si="251"/>
        <v>0</v>
      </c>
      <c r="CK114" s="142">
        <f t="shared" si="251"/>
        <v>0</v>
      </c>
      <c r="CL114" s="142">
        <f t="shared" si="251"/>
        <v>0</v>
      </c>
      <c r="CM114" s="142">
        <f t="shared" si="251"/>
        <v>0</v>
      </c>
      <c r="CN114" s="142">
        <f t="shared" si="251"/>
        <v>0</v>
      </c>
      <c r="CO114" s="142">
        <f t="shared" si="251"/>
        <v>0</v>
      </c>
      <c r="CP114" s="142">
        <f t="shared" si="251"/>
        <v>0</v>
      </c>
      <c r="CQ114" s="142">
        <f t="shared" si="251"/>
        <v>0</v>
      </c>
      <c r="CR114" s="142">
        <f aca="true" t="shared" si="252" ref="CR114:EY114">IF(AND(NOT(CR$6=CS$6),$T114=CR$6),$V114,0)</f>
        <v>0</v>
      </c>
      <c r="CS114" s="142">
        <f t="shared" si="252"/>
        <v>0</v>
      </c>
      <c r="CT114" s="142">
        <f t="shared" si="252"/>
        <v>0</v>
      </c>
      <c r="CU114" s="142">
        <f t="shared" si="252"/>
        <v>0</v>
      </c>
      <c r="CV114" s="142">
        <f t="shared" si="252"/>
        <v>0</v>
      </c>
      <c r="CW114" s="142">
        <f t="shared" si="252"/>
        <v>0</v>
      </c>
      <c r="CX114" s="142">
        <f t="shared" si="252"/>
        <v>0</v>
      </c>
      <c r="CY114" s="142">
        <f t="shared" si="252"/>
        <v>0</v>
      </c>
      <c r="CZ114" s="142">
        <f t="shared" si="252"/>
        <v>0</v>
      </c>
      <c r="DA114" s="142">
        <f t="shared" si="252"/>
        <v>0</v>
      </c>
      <c r="DB114" s="142">
        <f t="shared" si="252"/>
        <v>0</v>
      </c>
      <c r="DC114" s="142">
        <f t="shared" si="252"/>
        <v>0</v>
      </c>
      <c r="DD114" s="142">
        <f t="shared" si="252"/>
        <v>0</v>
      </c>
      <c r="DE114" s="142">
        <f t="shared" si="252"/>
        <v>0</v>
      </c>
      <c r="DF114" s="142">
        <f t="shared" si="252"/>
        <v>0</v>
      </c>
      <c r="DG114" s="142">
        <f t="shared" si="252"/>
        <v>0</v>
      </c>
      <c r="DH114" s="142">
        <f t="shared" si="252"/>
        <v>0</v>
      </c>
      <c r="DI114" s="142">
        <f t="shared" si="252"/>
        <v>0</v>
      </c>
      <c r="DJ114" s="142">
        <f t="shared" si="252"/>
        <v>0</v>
      </c>
      <c r="DK114" s="142">
        <f t="shared" si="252"/>
        <v>0</v>
      </c>
      <c r="DL114" s="142">
        <f t="shared" si="252"/>
        <v>0</v>
      </c>
      <c r="DM114" s="142">
        <f t="shared" si="252"/>
        <v>0</v>
      </c>
      <c r="DN114" s="142">
        <f t="shared" si="252"/>
        <v>0</v>
      </c>
      <c r="DO114" s="142">
        <f t="shared" si="252"/>
        <v>0</v>
      </c>
      <c r="DP114" s="142">
        <f t="shared" si="252"/>
        <v>0</v>
      </c>
      <c r="DQ114" s="142">
        <f t="shared" si="252"/>
        <v>0</v>
      </c>
      <c r="DR114" s="142">
        <f t="shared" si="252"/>
        <v>0</v>
      </c>
      <c r="DS114" s="142">
        <f t="shared" si="252"/>
        <v>0</v>
      </c>
      <c r="DT114" s="142">
        <f t="shared" si="252"/>
        <v>0</v>
      </c>
      <c r="DU114" s="142">
        <f t="shared" si="252"/>
        <v>0</v>
      </c>
      <c r="DV114" s="142">
        <f t="shared" si="252"/>
        <v>0</v>
      </c>
      <c r="DW114" s="142">
        <f t="shared" si="252"/>
        <v>0</v>
      </c>
      <c r="DX114" s="142">
        <f t="shared" si="252"/>
        <v>0</v>
      </c>
      <c r="DY114" s="142">
        <f t="shared" si="252"/>
        <v>0</v>
      </c>
      <c r="DZ114" s="142">
        <f t="shared" si="252"/>
        <v>0</v>
      </c>
      <c r="EA114" s="142">
        <f t="shared" si="252"/>
        <v>0</v>
      </c>
      <c r="EB114" s="142">
        <f t="shared" si="252"/>
        <v>0</v>
      </c>
      <c r="EC114" s="142">
        <f t="shared" si="252"/>
        <v>0</v>
      </c>
      <c r="ED114" s="142">
        <f t="shared" si="252"/>
        <v>0</v>
      </c>
      <c r="EE114" s="142">
        <f t="shared" si="252"/>
        <v>0</v>
      </c>
      <c r="EF114" s="142">
        <f t="shared" si="252"/>
        <v>0</v>
      </c>
      <c r="EG114" s="142">
        <f t="shared" si="252"/>
        <v>0</v>
      </c>
      <c r="EH114" s="142">
        <f t="shared" si="252"/>
        <v>0</v>
      </c>
      <c r="EI114" s="142">
        <f t="shared" si="252"/>
        <v>0</v>
      </c>
      <c r="EJ114" s="142">
        <f t="shared" si="252"/>
        <v>0</v>
      </c>
      <c r="EK114" s="142">
        <f t="shared" si="252"/>
        <v>0</v>
      </c>
      <c r="EL114" s="142">
        <f t="shared" si="252"/>
        <v>0</v>
      </c>
      <c r="EM114" s="142">
        <f t="shared" si="252"/>
        <v>0</v>
      </c>
      <c r="EN114" s="142">
        <f t="shared" si="252"/>
        <v>0</v>
      </c>
      <c r="EO114" s="142">
        <f t="shared" si="252"/>
        <v>0</v>
      </c>
      <c r="EP114" s="142">
        <f t="shared" si="252"/>
        <v>0</v>
      </c>
      <c r="EQ114" s="142">
        <f t="shared" si="252"/>
        <v>0</v>
      </c>
      <c r="ER114" s="142">
        <f t="shared" si="252"/>
        <v>0</v>
      </c>
      <c r="ES114" s="142">
        <f t="shared" si="252"/>
        <v>0</v>
      </c>
      <c r="ET114" s="142">
        <f t="shared" si="252"/>
        <v>0</v>
      </c>
      <c r="EU114" s="142">
        <f t="shared" si="252"/>
        <v>0</v>
      </c>
      <c r="EV114" s="142">
        <f t="shared" si="252"/>
        <v>0</v>
      </c>
      <c r="EW114" s="142">
        <f t="shared" si="252"/>
        <v>0</v>
      </c>
      <c r="EX114" s="142">
        <f t="shared" si="252"/>
        <v>0</v>
      </c>
      <c r="EY114" s="142">
        <f t="shared" si="252"/>
        <v>0</v>
      </c>
      <c r="EZ114" s="144">
        <f t="shared" si="232"/>
        <v>0</v>
      </c>
      <c r="FA114" s="141">
        <f>IF(AND($M$3&gt;SUM(Q115:$Q$132),$G$3&lt;SUM(Q114:$Q$132)),$G$3-SUM(Q115:$Q$132),0)</f>
        <v>0</v>
      </c>
      <c r="FB114" s="120">
        <v>19</v>
      </c>
      <c r="FC114" s="145">
        <f>EH6</f>
        <v>0</v>
      </c>
      <c r="FD114" s="145">
        <f>EH133</f>
        <v>0</v>
      </c>
      <c r="FE114" s="141" t="str">
        <f t="shared" si="161"/>
        <v>x</v>
      </c>
    </row>
    <row r="115" spans="1:161" s="141" customFormat="1" ht="24.75" customHeight="1">
      <c r="A115" s="121"/>
      <c r="B115" s="121"/>
      <c r="C115" s="122"/>
      <c r="D115" s="123"/>
      <c r="E115" s="123"/>
      <c r="F115" s="124"/>
      <c r="G115" s="125">
        <f t="shared" si="164"/>
      </c>
      <c r="H115" s="126"/>
      <c r="I115" s="127">
        <f t="shared" si="170"/>
      </c>
      <c r="J115" s="128"/>
      <c r="K115" s="129"/>
      <c r="L115" s="130">
        <f t="shared" si="167"/>
      </c>
      <c r="M115" s="131"/>
      <c r="N115" s="130">
        <f t="shared" si="151"/>
      </c>
      <c r="O115" s="132"/>
      <c r="P115" s="133"/>
      <c r="Q115" s="134">
        <f t="shared" si="152"/>
      </c>
      <c r="R115" s="135">
        <f>IF(AND(E115=1,C115&gt;0),(D115-($B$4-C115)),IF(AND(E115&gt;0,E115=2),(D115-($B$4-C115))*'A - Condition &amp; Criticality'!$E$6,IF(AND(E115&gt;0,E115=3),(D115-($B$4-C115))*'A - Condition &amp; Criticality'!$E$7,IF(AND(E115&gt;0,E115=4),(D115-($B$4-C115))*'A - Condition &amp; Criticality'!$E$8,IF(AND(E115&gt;0,E115=5),(D115-($B$4-C115))*'A - Condition &amp; Criticality'!$E$9,IF(AND(E115&gt;0,E115=6),(D115-($B$4-C115))*'A - Condition &amp; Criticality'!$E$10,IF(AND(E115&gt;0,E115=7),(D115-($B$4-C115))*'A - Condition &amp; Criticality'!$E$11,0)))))))</f>
        <v>0</v>
      </c>
      <c r="S115" s="135">
        <f>IF(AND(E115&gt;0,E115=8),(D115-($B$4-C115))*'A - Condition &amp; Criticality'!$E$12,IF(AND(E115&gt;0,E115=9),(D115-($B$4-C115))*'A - Condition &amp; Criticality'!$E$13,IF(E115=10,0,0)))</f>
        <v>0</v>
      </c>
      <c r="T115" s="136">
        <f t="shared" si="227"/>
      </c>
      <c r="U115" s="137">
        <f t="shared" si="125"/>
        <v>0</v>
      </c>
      <c r="V115" s="138">
        <f t="shared" si="228"/>
        <v>0</v>
      </c>
      <c r="W115" s="138">
        <f t="shared" si="229"/>
        <v>0</v>
      </c>
      <c r="X115" s="139">
        <f>IF($M$3&gt;=SUM(AD115:$AD$132),0,IF(Y115&gt;=AD115,0,-PMT(AE115/12,(AB115)*12,0,(AD115-Y115))/$H$1))</f>
        <v>0</v>
      </c>
      <c r="Y115" s="138" t="e">
        <f>IF(Y116&gt;AD116,(-FV(AE115,(AB115-AB116),0,(Y116-AD116)))+-FV(AE115/12,(AB115-AB116)*12,SUM($X116:X$132)*$H$1),-FV(AE115/12,(AB115-AB116)*12,SUM(X116:$X$132)*$H$1,AC115))</f>
        <v>#N/A</v>
      </c>
      <c r="Z115" s="138" t="e">
        <f>IF(AND(AD115&gt;0,SUM($AD$8:AD114)=0,Y114&gt;0),Y114,0)</f>
        <v>#N/A</v>
      </c>
      <c r="AA115" s="140" t="b">
        <f>IF(AND(X115&gt;0,SUM($X$8:X114)=0),AB115)</f>
        <v>0</v>
      </c>
      <c r="AB115" s="141">
        <f t="shared" si="156"/>
        <v>0</v>
      </c>
      <c r="AC115" s="141">
        <f>IF(AND($M$3&gt;SUM(AD116:$AD$132),$M$3&lt;SUM(AD115:$AD$132)),$M$3-SUM(AD116:$AD$132),0)</f>
        <v>0</v>
      </c>
      <c r="AD115" s="142">
        <f t="shared" si="157"/>
        <v>0</v>
      </c>
      <c r="AE115" s="143" t="e">
        <f t="shared" si="126"/>
        <v>#N/A</v>
      </c>
      <c r="AF115" s="142">
        <f aca="true" t="shared" si="253" ref="AF115:CQ115">IF(AND(NOT(AF$6=AG$6),$T115=AF$6),$V115,0)</f>
        <v>0</v>
      </c>
      <c r="AG115" s="142">
        <f t="shared" si="253"/>
        <v>0</v>
      </c>
      <c r="AH115" s="142">
        <f t="shared" si="253"/>
        <v>0</v>
      </c>
      <c r="AI115" s="142">
        <f t="shared" si="253"/>
        <v>0</v>
      </c>
      <c r="AJ115" s="142">
        <f t="shared" si="253"/>
        <v>0</v>
      </c>
      <c r="AK115" s="142">
        <f t="shared" si="253"/>
        <v>0</v>
      </c>
      <c r="AL115" s="142">
        <f t="shared" si="253"/>
        <v>0</v>
      </c>
      <c r="AM115" s="142">
        <f t="shared" si="253"/>
        <v>0</v>
      </c>
      <c r="AN115" s="142">
        <f t="shared" si="253"/>
        <v>0</v>
      </c>
      <c r="AO115" s="142">
        <f t="shared" si="253"/>
        <v>0</v>
      </c>
      <c r="AP115" s="142">
        <f t="shared" si="253"/>
        <v>0</v>
      </c>
      <c r="AQ115" s="142">
        <f t="shared" si="253"/>
        <v>0</v>
      </c>
      <c r="AR115" s="142">
        <f t="shared" si="253"/>
        <v>0</v>
      </c>
      <c r="AS115" s="142">
        <f t="shared" si="253"/>
        <v>0</v>
      </c>
      <c r="AT115" s="142">
        <f t="shared" si="253"/>
        <v>0</v>
      </c>
      <c r="AU115" s="142">
        <f t="shared" si="253"/>
        <v>0</v>
      </c>
      <c r="AV115" s="142">
        <f t="shared" si="253"/>
        <v>0</v>
      </c>
      <c r="AW115" s="142">
        <f t="shared" si="253"/>
        <v>0</v>
      </c>
      <c r="AX115" s="142">
        <f t="shared" si="253"/>
        <v>0</v>
      </c>
      <c r="AY115" s="142">
        <f t="shared" si="253"/>
        <v>0</v>
      </c>
      <c r="AZ115" s="142">
        <f t="shared" si="253"/>
        <v>0</v>
      </c>
      <c r="BA115" s="142">
        <f t="shared" si="253"/>
        <v>0</v>
      </c>
      <c r="BB115" s="142">
        <f t="shared" si="253"/>
        <v>0</v>
      </c>
      <c r="BC115" s="142">
        <f t="shared" si="253"/>
        <v>0</v>
      </c>
      <c r="BD115" s="142">
        <f t="shared" si="253"/>
        <v>0</v>
      </c>
      <c r="BE115" s="142">
        <f t="shared" si="253"/>
        <v>0</v>
      </c>
      <c r="BF115" s="142">
        <f t="shared" si="253"/>
        <v>0</v>
      </c>
      <c r="BG115" s="142">
        <f t="shared" si="253"/>
        <v>0</v>
      </c>
      <c r="BH115" s="142">
        <f t="shared" si="253"/>
        <v>0</v>
      </c>
      <c r="BI115" s="142">
        <f t="shared" si="253"/>
        <v>0</v>
      </c>
      <c r="BJ115" s="142">
        <f t="shared" si="253"/>
        <v>0</v>
      </c>
      <c r="BK115" s="142">
        <f t="shared" si="253"/>
        <v>0</v>
      </c>
      <c r="BL115" s="142">
        <f t="shared" si="253"/>
        <v>0</v>
      </c>
      <c r="BM115" s="142">
        <f t="shared" si="253"/>
        <v>0</v>
      </c>
      <c r="BN115" s="142">
        <f t="shared" si="253"/>
        <v>0</v>
      </c>
      <c r="BO115" s="142">
        <f t="shared" si="253"/>
        <v>0</v>
      </c>
      <c r="BP115" s="142">
        <f t="shared" si="253"/>
        <v>0</v>
      </c>
      <c r="BQ115" s="142">
        <f t="shared" si="253"/>
        <v>0</v>
      </c>
      <c r="BR115" s="142">
        <f t="shared" si="253"/>
        <v>0</v>
      </c>
      <c r="BS115" s="142">
        <f t="shared" si="253"/>
        <v>0</v>
      </c>
      <c r="BT115" s="142">
        <f t="shared" si="253"/>
        <v>0</v>
      </c>
      <c r="BU115" s="142">
        <f t="shared" si="253"/>
        <v>0</v>
      </c>
      <c r="BV115" s="142">
        <f t="shared" si="253"/>
        <v>0</v>
      </c>
      <c r="BW115" s="142">
        <f t="shared" si="253"/>
        <v>0</v>
      </c>
      <c r="BX115" s="142">
        <f t="shared" si="253"/>
        <v>0</v>
      </c>
      <c r="BY115" s="142">
        <f t="shared" si="253"/>
        <v>0</v>
      </c>
      <c r="BZ115" s="142">
        <f t="shared" si="253"/>
        <v>0</v>
      </c>
      <c r="CA115" s="142">
        <f t="shared" si="253"/>
        <v>0</v>
      </c>
      <c r="CB115" s="142">
        <f t="shared" si="253"/>
        <v>0</v>
      </c>
      <c r="CC115" s="142">
        <f t="shared" si="253"/>
        <v>0</v>
      </c>
      <c r="CD115" s="142">
        <f t="shared" si="253"/>
        <v>0</v>
      </c>
      <c r="CE115" s="142">
        <f t="shared" si="253"/>
        <v>0</v>
      </c>
      <c r="CF115" s="142">
        <f t="shared" si="253"/>
        <v>0</v>
      </c>
      <c r="CG115" s="142">
        <f t="shared" si="253"/>
        <v>0</v>
      </c>
      <c r="CH115" s="142">
        <f t="shared" si="253"/>
        <v>0</v>
      </c>
      <c r="CI115" s="142">
        <f t="shared" si="253"/>
        <v>0</v>
      </c>
      <c r="CJ115" s="142">
        <f t="shared" si="253"/>
        <v>0</v>
      </c>
      <c r="CK115" s="142">
        <f t="shared" si="253"/>
        <v>0</v>
      </c>
      <c r="CL115" s="142">
        <f t="shared" si="253"/>
        <v>0</v>
      </c>
      <c r="CM115" s="142">
        <f t="shared" si="253"/>
        <v>0</v>
      </c>
      <c r="CN115" s="142">
        <f t="shared" si="253"/>
        <v>0</v>
      </c>
      <c r="CO115" s="142">
        <f t="shared" si="253"/>
        <v>0</v>
      </c>
      <c r="CP115" s="142">
        <f t="shared" si="253"/>
        <v>0</v>
      </c>
      <c r="CQ115" s="142">
        <f t="shared" si="253"/>
        <v>0</v>
      </c>
      <c r="CR115" s="142">
        <f aca="true" t="shared" si="254" ref="CR115:EY115">IF(AND(NOT(CR$6=CS$6),$T115=CR$6),$V115,0)</f>
        <v>0</v>
      </c>
      <c r="CS115" s="142">
        <f t="shared" si="254"/>
        <v>0</v>
      </c>
      <c r="CT115" s="142">
        <f t="shared" si="254"/>
        <v>0</v>
      </c>
      <c r="CU115" s="142">
        <f t="shared" si="254"/>
        <v>0</v>
      </c>
      <c r="CV115" s="142">
        <f t="shared" si="254"/>
        <v>0</v>
      </c>
      <c r="CW115" s="142">
        <f t="shared" si="254"/>
        <v>0</v>
      </c>
      <c r="CX115" s="142">
        <f t="shared" si="254"/>
        <v>0</v>
      </c>
      <c r="CY115" s="142">
        <f t="shared" si="254"/>
        <v>0</v>
      </c>
      <c r="CZ115" s="142">
        <f t="shared" si="254"/>
        <v>0</v>
      </c>
      <c r="DA115" s="142">
        <f t="shared" si="254"/>
        <v>0</v>
      </c>
      <c r="DB115" s="142">
        <f t="shared" si="254"/>
        <v>0</v>
      </c>
      <c r="DC115" s="142">
        <f t="shared" si="254"/>
        <v>0</v>
      </c>
      <c r="DD115" s="142">
        <f t="shared" si="254"/>
        <v>0</v>
      </c>
      <c r="DE115" s="142">
        <f t="shared" si="254"/>
        <v>0</v>
      </c>
      <c r="DF115" s="142">
        <f t="shared" si="254"/>
        <v>0</v>
      </c>
      <c r="DG115" s="142">
        <f t="shared" si="254"/>
        <v>0</v>
      </c>
      <c r="DH115" s="142">
        <f t="shared" si="254"/>
        <v>0</v>
      </c>
      <c r="DI115" s="142">
        <f t="shared" si="254"/>
        <v>0</v>
      </c>
      <c r="DJ115" s="142">
        <f t="shared" si="254"/>
        <v>0</v>
      </c>
      <c r="DK115" s="142">
        <f t="shared" si="254"/>
        <v>0</v>
      </c>
      <c r="DL115" s="142">
        <f t="shared" si="254"/>
        <v>0</v>
      </c>
      <c r="DM115" s="142">
        <f t="shared" si="254"/>
        <v>0</v>
      </c>
      <c r="DN115" s="142">
        <f t="shared" si="254"/>
        <v>0</v>
      </c>
      <c r="DO115" s="142">
        <f t="shared" si="254"/>
        <v>0</v>
      </c>
      <c r="DP115" s="142">
        <f t="shared" si="254"/>
        <v>0</v>
      </c>
      <c r="DQ115" s="142">
        <f t="shared" si="254"/>
        <v>0</v>
      </c>
      <c r="DR115" s="142">
        <f t="shared" si="254"/>
        <v>0</v>
      </c>
      <c r="DS115" s="142">
        <f t="shared" si="254"/>
        <v>0</v>
      </c>
      <c r="DT115" s="142">
        <f t="shared" si="254"/>
        <v>0</v>
      </c>
      <c r="DU115" s="142">
        <f t="shared" si="254"/>
        <v>0</v>
      </c>
      <c r="DV115" s="142">
        <f t="shared" si="254"/>
        <v>0</v>
      </c>
      <c r="DW115" s="142">
        <f t="shared" si="254"/>
        <v>0</v>
      </c>
      <c r="DX115" s="142">
        <f t="shared" si="254"/>
        <v>0</v>
      </c>
      <c r="DY115" s="142">
        <f t="shared" si="254"/>
        <v>0</v>
      </c>
      <c r="DZ115" s="142">
        <f t="shared" si="254"/>
        <v>0</v>
      </c>
      <c r="EA115" s="142">
        <f t="shared" si="254"/>
        <v>0</v>
      </c>
      <c r="EB115" s="142">
        <f t="shared" si="254"/>
        <v>0</v>
      </c>
      <c r="EC115" s="142">
        <f t="shared" si="254"/>
        <v>0</v>
      </c>
      <c r="ED115" s="142">
        <f t="shared" si="254"/>
        <v>0</v>
      </c>
      <c r="EE115" s="142">
        <f t="shared" si="254"/>
        <v>0</v>
      </c>
      <c r="EF115" s="142">
        <f t="shared" si="254"/>
        <v>0</v>
      </c>
      <c r="EG115" s="142">
        <f t="shared" si="254"/>
        <v>0</v>
      </c>
      <c r="EH115" s="142">
        <f t="shared" si="254"/>
        <v>0</v>
      </c>
      <c r="EI115" s="142">
        <f t="shared" si="254"/>
        <v>0</v>
      </c>
      <c r="EJ115" s="142">
        <f t="shared" si="254"/>
        <v>0</v>
      </c>
      <c r="EK115" s="142">
        <f t="shared" si="254"/>
        <v>0</v>
      </c>
      <c r="EL115" s="142">
        <f t="shared" si="254"/>
        <v>0</v>
      </c>
      <c r="EM115" s="142">
        <f t="shared" si="254"/>
        <v>0</v>
      </c>
      <c r="EN115" s="142">
        <f t="shared" si="254"/>
        <v>0</v>
      </c>
      <c r="EO115" s="142">
        <f t="shared" si="254"/>
        <v>0</v>
      </c>
      <c r="EP115" s="142">
        <f t="shared" si="254"/>
        <v>0</v>
      </c>
      <c r="EQ115" s="142">
        <f t="shared" si="254"/>
        <v>0</v>
      </c>
      <c r="ER115" s="142">
        <f t="shared" si="254"/>
        <v>0</v>
      </c>
      <c r="ES115" s="142">
        <f t="shared" si="254"/>
        <v>0</v>
      </c>
      <c r="ET115" s="142">
        <f t="shared" si="254"/>
        <v>0</v>
      </c>
      <c r="EU115" s="142">
        <f t="shared" si="254"/>
        <v>0</v>
      </c>
      <c r="EV115" s="142">
        <f t="shared" si="254"/>
        <v>0</v>
      </c>
      <c r="EW115" s="142">
        <f t="shared" si="254"/>
        <v>0</v>
      </c>
      <c r="EX115" s="142">
        <f t="shared" si="254"/>
        <v>0</v>
      </c>
      <c r="EY115" s="142">
        <f t="shared" si="254"/>
        <v>0</v>
      </c>
      <c r="EZ115" s="144">
        <f t="shared" si="232"/>
        <v>0</v>
      </c>
      <c r="FA115" s="141">
        <f>IF(AND($M$3&gt;SUM(Q116:$Q$132),$G$3&lt;SUM(Q115:$Q$132)),$G$3-SUM(Q116:$Q$132),0)</f>
        <v>0</v>
      </c>
      <c r="FB115" s="120">
        <v>18</v>
      </c>
      <c r="FC115" s="145">
        <f>EI6</f>
        <v>0</v>
      </c>
      <c r="FD115" s="145">
        <f>EI133</f>
        <v>0</v>
      </c>
      <c r="FE115" s="141" t="str">
        <f t="shared" si="161"/>
        <v>x</v>
      </c>
    </row>
    <row r="116" spans="1:161" s="141" customFormat="1" ht="24.75" customHeight="1">
      <c r="A116" s="121"/>
      <c r="B116" s="121"/>
      <c r="C116" s="122"/>
      <c r="D116" s="123"/>
      <c r="E116" s="123"/>
      <c r="F116" s="124"/>
      <c r="G116" s="125">
        <f t="shared" si="164"/>
      </c>
      <c r="H116" s="126"/>
      <c r="I116" s="127">
        <f t="shared" si="170"/>
      </c>
      <c r="J116" s="128"/>
      <c r="K116" s="129"/>
      <c r="L116" s="130">
        <f t="shared" si="167"/>
      </c>
      <c r="M116" s="131"/>
      <c r="N116" s="130">
        <f t="shared" si="151"/>
      </c>
      <c r="O116" s="132"/>
      <c r="P116" s="133"/>
      <c r="Q116" s="134">
        <f t="shared" si="152"/>
      </c>
      <c r="R116" s="135">
        <f>IF(AND(E116=1,C116&gt;0),(D116-($B$4-C116)),IF(AND(E116&gt;0,E116=2),(D116-($B$4-C116))*'A - Condition &amp; Criticality'!$E$6,IF(AND(E116&gt;0,E116=3),(D116-($B$4-C116))*'A - Condition &amp; Criticality'!$E$7,IF(AND(E116&gt;0,E116=4),(D116-($B$4-C116))*'A - Condition &amp; Criticality'!$E$8,IF(AND(E116&gt;0,E116=5),(D116-($B$4-C116))*'A - Condition &amp; Criticality'!$E$9,IF(AND(E116&gt;0,E116=6),(D116-($B$4-C116))*'A - Condition &amp; Criticality'!$E$10,IF(AND(E116&gt;0,E116=7),(D116-($B$4-C116))*'A - Condition &amp; Criticality'!$E$11,0)))))))</f>
        <v>0</v>
      </c>
      <c r="S116" s="135">
        <f>IF(AND(E116&gt;0,E116=8),(D116-($B$4-C116))*'A - Condition &amp; Criticality'!$E$12,IF(AND(E116&gt;0,E116=9),(D116-($B$4-C116))*'A - Condition &amp; Criticality'!$E$13,IF(E116=10,0,0)))</f>
        <v>0</v>
      </c>
      <c r="T116" s="136">
        <f t="shared" si="227"/>
      </c>
      <c r="U116" s="137">
        <f t="shared" si="125"/>
        <v>0</v>
      </c>
      <c r="V116" s="138">
        <f t="shared" si="228"/>
        <v>0</v>
      </c>
      <c r="W116" s="138">
        <f t="shared" si="229"/>
        <v>0</v>
      </c>
      <c r="X116" s="139">
        <f>IF($M$3&gt;=SUM(AD116:$AD$132),0,IF(Y116&gt;=AD116,0,-PMT(AE116/12,(AB116)*12,0,(AD116-Y116))/$H$1))</f>
        <v>0</v>
      </c>
      <c r="Y116" s="138" t="e">
        <f>IF(Y117&gt;AD117,(-FV(AE116,(AB116-AB117),0,(Y117-AD117)))+-FV(AE116/12,(AB116-AB117)*12,SUM($X117:X$132)*$H$1),-FV(AE116/12,(AB116-AB117)*12,SUM(X117:$X$132)*$H$1,AC116))</f>
        <v>#N/A</v>
      </c>
      <c r="Z116" s="138" t="e">
        <f>IF(AND(AD116&gt;0,SUM($AD$8:AD115)=0,Y115&gt;0),Y115,0)</f>
        <v>#N/A</v>
      </c>
      <c r="AA116" s="140" t="b">
        <f>IF(AND(X116&gt;0,SUM($X$8:X115)=0),AB116)</f>
        <v>0</v>
      </c>
      <c r="AB116" s="141">
        <f t="shared" si="156"/>
        <v>0</v>
      </c>
      <c r="AC116" s="141">
        <f>IF(AND($M$3&gt;SUM(AD117:$AD$132),$M$3&lt;SUM(AD116:$AD$132)),$M$3-SUM(AD117:$AD$132),0)</f>
        <v>0</v>
      </c>
      <c r="AD116" s="142">
        <f t="shared" si="157"/>
        <v>0</v>
      </c>
      <c r="AE116" s="143" t="e">
        <f t="shared" si="126"/>
        <v>#N/A</v>
      </c>
      <c r="AF116" s="142">
        <f aca="true" t="shared" si="255" ref="AF116:CQ116">IF(AND(NOT(AF$6=AG$6),$T116=AF$6),$V116,0)</f>
        <v>0</v>
      </c>
      <c r="AG116" s="142">
        <f t="shared" si="255"/>
        <v>0</v>
      </c>
      <c r="AH116" s="142">
        <f t="shared" si="255"/>
        <v>0</v>
      </c>
      <c r="AI116" s="142">
        <f t="shared" si="255"/>
        <v>0</v>
      </c>
      <c r="AJ116" s="142">
        <f t="shared" si="255"/>
        <v>0</v>
      </c>
      <c r="AK116" s="142">
        <f t="shared" si="255"/>
        <v>0</v>
      </c>
      <c r="AL116" s="142">
        <f t="shared" si="255"/>
        <v>0</v>
      </c>
      <c r="AM116" s="142">
        <f t="shared" si="255"/>
        <v>0</v>
      </c>
      <c r="AN116" s="142">
        <f t="shared" si="255"/>
        <v>0</v>
      </c>
      <c r="AO116" s="142">
        <f t="shared" si="255"/>
        <v>0</v>
      </c>
      <c r="AP116" s="142">
        <f t="shared" si="255"/>
        <v>0</v>
      </c>
      <c r="AQ116" s="142">
        <f t="shared" si="255"/>
        <v>0</v>
      </c>
      <c r="AR116" s="142">
        <f t="shared" si="255"/>
        <v>0</v>
      </c>
      <c r="AS116" s="142">
        <f t="shared" si="255"/>
        <v>0</v>
      </c>
      <c r="AT116" s="142">
        <f t="shared" si="255"/>
        <v>0</v>
      </c>
      <c r="AU116" s="142">
        <f t="shared" si="255"/>
        <v>0</v>
      </c>
      <c r="AV116" s="142">
        <f t="shared" si="255"/>
        <v>0</v>
      </c>
      <c r="AW116" s="142">
        <f t="shared" si="255"/>
        <v>0</v>
      </c>
      <c r="AX116" s="142">
        <f t="shared" si="255"/>
        <v>0</v>
      </c>
      <c r="AY116" s="142">
        <f t="shared" si="255"/>
        <v>0</v>
      </c>
      <c r="AZ116" s="142">
        <f t="shared" si="255"/>
        <v>0</v>
      </c>
      <c r="BA116" s="142">
        <f t="shared" si="255"/>
        <v>0</v>
      </c>
      <c r="BB116" s="142">
        <f t="shared" si="255"/>
        <v>0</v>
      </c>
      <c r="BC116" s="142">
        <f t="shared" si="255"/>
        <v>0</v>
      </c>
      <c r="BD116" s="142">
        <f t="shared" si="255"/>
        <v>0</v>
      </c>
      <c r="BE116" s="142">
        <f t="shared" si="255"/>
        <v>0</v>
      </c>
      <c r="BF116" s="142">
        <f t="shared" si="255"/>
        <v>0</v>
      </c>
      <c r="BG116" s="142">
        <f t="shared" si="255"/>
        <v>0</v>
      </c>
      <c r="BH116" s="142">
        <f t="shared" si="255"/>
        <v>0</v>
      </c>
      <c r="BI116" s="142">
        <f t="shared" si="255"/>
        <v>0</v>
      </c>
      <c r="BJ116" s="142">
        <f t="shared" si="255"/>
        <v>0</v>
      </c>
      <c r="BK116" s="142">
        <f t="shared" si="255"/>
        <v>0</v>
      </c>
      <c r="BL116" s="142">
        <f t="shared" si="255"/>
        <v>0</v>
      </c>
      <c r="BM116" s="142">
        <f t="shared" si="255"/>
        <v>0</v>
      </c>
      <c r="BN116" s="142">
        <f t="shared" si="255"/>
        <v>0</v>
      </c>
      <c r="BO116" s="142">
        <f t="shared" si="255"/>
        <v>0</v>
      </c>
      <c r="BP116" s="142">
        <f t="shared" si="255"/>
        <v>0</v>
      </c>
      <c r="BQ116" s="142">
        <f t="shared" si="255"/>
        <v>0</v>
      </c>
      <c r="BR116" s="142">
        <f t="shared" si="255"/>
        <v>0</v>
      </c>
      <c r="BS116" s="142">
        <f t="shared" si="255"/>
        <v>0</v>
      </c>
      <c r="BT116" s="142">
        <f t="shared" si="255"/>
        <v>0</v>
      </c>
      <c r="BU116" s="142">
        <f t="shared" si="255"/>
        <v>0</v>
      </c>
      <c r="BV116" s="142">
        <f t="shared" si="255"/>
        <v>0</v>
      </c>
      <c r="BW116" s="142">
        <f t="shared" si="255"/>
        <v>0</v>
      </c>
      <c r="BX116" s="142">
        <f t="shared" si="255"/>
        <v>0</v>
      </c>
      <c r="BY116" s="142">
        <f t="shared" si="255"/>
        <v>0</v>
      </c>
      <c r="BZ116" s="142">
        <f t="shared" si="255"/>
        <v>0</v>
      </c>
      <c r="CA116" s="142">
        <f t="shared" si="255"/>
        <v>0</v>
      </c>
      <c r="CB116" s="142">
        <f t="shared" si="255"/>
        <v>0</v>
      </c>
      <c r="CC116" s="142">
        <f t="shared" si="255"/>
        <v>0</v>
      </c>
      <c r="CD116" s="142">
        <f t="shared" si="255"/>
        <v>0</v>
      </c>
      <c r="CE116" s="142">
        <f t="shared" si="255"/>
        <v>0</v>
      </c>
      <c r="CF116" s="142">
        <f t="shared" si="255"/>
        <v>0</v>
      </c>
      <c r="CG116" s="142">
        <f t="shared" si="255"/>
        <v>0</v>
      </c>
      <c r="CH116" s="142">
        <f t="shared" si="255"/>
        <v>0</v>
      </c>
      <c r="CI116" s="142">
        <f t="shared" si="255"/>
        <v>0</v>
      </c>
      <c r="CJ116" s="142">
        <f t="shared" si="255"/>
        <v>0</v>
      </c>
      <c r="CK116" s="142">
        <f t="shared" si="255"/>
        <v>0</v>
      </c>
      <c r="CL116" s="142">
        <f t="shared" si="255"/>
        <v>0</v>
      </c>
      <c r="CM116" s="142">
        <f t="shared" si="255"/>
        <v>0</v>
      </c>
      <c r="CN116" s="142">
        <f t="shared" si="255"/>
        <v>0</v>
      </c>
      <c r="CO116" s="142">
        <f t="shared" si="255"/>
        <v>0</v>
      </c>
      <c r="CP116" s="142">
        <f t="shared" si="255"/>
        <v>0</v>
      </c>
      <c r="CQ116" s="142">
        <f t="shared" si="255"/>
        <v>0</v>
      </c>
      <c r="CR116" s="142">
        <f aca="true" t="shared" si="256" ref="CR116:EY116">IF(AND(NOT(CR$6=CS$6),$T116=CR$6),$V116,0)</f>
        <v>0</v>
      </c>
      <c r="CS116" s="142">
        <f t="shared" si="256"/>
        <v>0</v>
      </c>
      <c r="CT116" s="142">
        <f t="shared" si="256"/>
        <v>0</v>
      </c>
      <c r="CU116" s="142">
        <f t="shared" si="256"/>
        <v>0</v>
      </c>
      <c r="CV116" s="142">
        <f t="shared" si="256"/>
        <v>0</v>
      </c>
      <c r="CW116" s="142">
        <f t="shared" si="256"/>
        <v>0</v>
      </c>
      <c r="CX116" s="142">
        <f t="shared" si="256"/>
        <v>0</v>
      </c>
      <c r="CY116" s="142">
        <f t="shared" si="256"/>
        <v>0</v>
      </c>
      <c r="CZ116" s="142">
        <f t="shared" si="256"/>
        <v>0</v>
      </c>
      <c r="DA116" s="142">
        <f t="shared" si="256"/>
        <v>0</v>
      </c>
      <c r="DB116" s="142">
        <f t="shared" si="256"/>
        <v>0</v>
      </c>
      <c r="DC116" s="142">
        <f t="shared" si="256"/>
        <v>0</v>
      </c>
      <c r="DD116" s="142">
        <f t="shared" si="256"/>
        <v>0</v>
      </c>
      <c r="DE116" s="142">
        <f t="shared" si="256"/>
        <v>0</v>
      </c>
      <c r="DF116" s="142">
        <f t="shared" si="256"/>
        <v>0</v>
      </c>
      <c r="DG116" s="142">
        <f t="shared" si="256"/>
        <v>0</v>
      </c>
      <c r="DH116" s="142">
        <f t="shared" si="256"/>
        <v>0</v>
      </c>
      <c r="DI116" s="142">
        <f t="shared" si="256"/>
        <v>0</v>
      </c>
      <c r="DJ116" s="142">
        <f t="shared" si="256"/>
        <v>0</v>
      </c>
      <c r="DK116" s="142">
        <f t="shared" si="256"/>
        <v>0</v>
      </c>
      <c r="DL116" s="142">
        <f t="shared" si="256"/>
        <v>0</v>
      </c>
      <c r="DM116" s="142">
        <f t="shared" si="256"/>
        <v>0</v>
      </c>
      <c r="DN116" s="142">
        <f t="shared" si="256"/>
        <v>0</v>
      </c>
      <c r="DO116" s="142">
        <f t="shared" si="256"/>
        <v>0</v>
      </c>
      <c r="DP116" s="142">
        <f t="shared" si="256"/>
        <v>0</v>
      </c>
      <c r="DQ116" s="142">
        <f t="shared" si="256"/>
        <v>0</v>
      </c>
      <c r="DR116" s="142">
        <f t="shared" si="256"/>
        <v>0</v>
      </c>
      <c r="DS116" s="142">
        <f t="shared" si="256"/>
        <v>0</v>
      </c>
      <c r="DT116" s="142">
        <f t="shared" si="256"/>
        <v>0</v>
      </c>
      <c r="DU116" s="142">
        <f t="shared" si="256"/>
        <v>0</v>
      </c>
      <c r="DV116" s="142">
        <f t="shared" si="256"/>
        <v>0</v>
      </c>
      <c r="DW116" s="142">
        <f t="shared" si="256"/>
        <v>0</v>
      </c>
      <c r="DX116" s="142">
        <f t="shared" si="256"/>
        <v>0</v>
      </c>
      <c r="DY116" s="142">
        <f t="shared" si="256"/>
        <v>0</v>
      </c>
      <c r="DZ116" s="142">
        <f t="shared" si="256"/>
        <v>0</v>
      </c>
      <c r="EA116" s="142">
        <f t="shared" si="256"/>
        <v>0</v>
      </c>
      <c r="EB116" s="142">
        <f t="shared" si="256"/>
        <v>0</v>
      </c>
      <c r="EC116" s="142">
        <f t="shared" si="256"/>
        <v>0</v>
      </c>
      <c r="ED116" s="142">
        <f t="shared" si="256"/>
        <v>0</v>
      </c>
      <c r="EE116" s="142">
        <f t="shared" si="256"/>
        <v>0</v>
      </c>
      <c r="EF116" s="142">
        <f t="shared" si="256"/>
        <v>0</v>
      </c>
      <c r="EG116" s="142">
        <f t="shared" si="256"/>
        <v>0</v>
      </c>
      <c r="EH116" s="142">
        <f t="shared" si="256"/>
        <v>0</v>
      </c>
      <c r="EI116" s="142">
        <f t="shared" si="256"/>
        <v>0</v>
      </c>
      <c r="EJ116" s="142">
        <f t="shared" si="256"/>
        <v>0</v>
      </c>
      <c r="EK116" s="142">
        <f t="shared" si="256"/>
        <v>0</v>
      </c>
      <c r="EL116" s="142">
        <f t="shared" si="256"/>
        <v>0</v>
      </c>
      <c r="EM116" s="142">
        <f t="shared" si="256"/>
        <v>0</v>
      </c>
      <c r="EN116" s="142">
        <f t="shared" si="256"/>
        <v>0</v>
      </c>
      <c r="EO116" s="142">
        <f t="shared" si="256"/>
        <v>0</v>
      </c>
      <c r="EP116" s="142">
        <f t="shared" si="256"/>
        <v>0</v>
      </c>
      <c r="EQ116" s="142">
        <f t="shared" si="256"/>
        <v>0</v>
      </c>
      <c r="ER116" s="142">
        <f t="shared" si="256"/>
        <v>0</v>
      </c>
      <c r="ES116" s="142">
        <f t="shared" si="256"/>
        <v>0</v>
      </c>
      <c r="ET116" s="142">
        <f t="shared" si="256"/>
        <v>0</v>
      </c>
      <c r="EU116" s="142">
        <f t="shared" si="256"/>
        <v>0</v>
      </c>
      <c r="EV116" s="142">
        <f t="shared" si="256"/>
        <v>0</v>
      </c>
      <c r="EW116" s="142">
        <f t="shared" si="256"/>
        <v>0</v>
      </c>
      <c r="EX116" s="142">
        <f t="shared" si="256"/>
        <v>0</v>
      </c>
      <c r="EY116" s="142">
        <f t="shared" si="256"/>
        <v>0</v>
      </c>
      <c r="EZ116" s="144">
        <f t="shared" si="232"/>
        <v>0</v>
      </c>
      <c r="FA116" s="141">
        <f>IF(AND($M$3&gt;SUM(Q117:$Q$132),$G$3&lt;SUM(Q116:$Q$132)),$G$3-SUM(Q117:$Q$132),0)</f>
        <v>0</v>
      </c>
      <c r="FB116" s="120">
        <v>17</v>
      </c>
      <c r="FC116" s="145">
        <f>EJ6</f>
        <v>0</v>
      </c>
      <c r="FD116" s="145">
        <f>EJ133</f>
        <v>0</v>
      </c>
      <c r="FE116" s="141" t="str">
        <f t="shared" si="161"/>
        <v>x</v>
      </c>
    </row>
    <row r="117" spans="1:161" s="141" customFormat="1" ht="24.75" customHeight="1">
      <c r="A117" s="121"/>
      <c r="B117" s="121"/>
      <c r="C117" s="122"/>
      <c r="D117" s="123"/>
      <c r="E117" s="123"/>
      <c r="F117" s="124"/>
      <c r="G117" s="125">
        <f t="shared" si="164"/>
      </c>
      <c r="H117" s="126"/>
      <c r="I117" s="127">
        <f t="shared" si="170"/>
      </c>
      <c r="J117" s="128"/>
      <c r="K117" s="129"/>
      <c r="L117" s="130">
        <f t="shared" si="167"/>
      </c>
      <c r="M117" s="131"/>
      <c r="N117" s="130">
        <f t="shared" si="151"/>
      </c>
      <c r="O117" s="132"/>
      <c r="P117" s="133"/>
      <c r="Q117" s="134">
        <f t="shared" si="152"/>
      </c>
      <c r="R117" s="135">
        <f>IF(AND(E117=1,C117&gt;0),(D117-($B$4-C117)),IF(AND(E117&gt;0,E117=2),(D117-($B$4-C117))*'A - Condition &amp; Criticality'!$E$6,IF(AND(E117&gt;0,E117=3),(D117-($B$4-C117))*'A - Condition &amp; Criticality'!$E$7,IF(AND(E117&gt;0,E117=4),(D117-($B$4-C117))*'A - Condition &amp; Criticality'!$E$8,IF(AND(E117&gt;0,E117=5),(D117-($B$4-C117))*'A - Condition &amp; Criticality'!$E$9,IF(AND(E117&gt;0,E117=6),(D117-($B$4-C117))*'A - Condition &amp; Criticality'!$E$10,IF(AND(E117&gt;0,E117=7),(D117-($B$4-C117))*'A - Condition &amp; Criticality'!$E$11,0)))))))</f>
        <v>0</v>
      </c>
      <c r="S117" s="135">
        <f>IF(AND(E117&gt;0,E117=8),(D117-($B$4-C117))*'A - Condition &amp; Criticality'!$E$12,IF(AND(E117&gt;0,E117=9),(D117-($B$4-C117))*'A - Condition &amp; Criticality'!$E$13,IF(E117=10,0,0)))</f>
        <v>0</v>
      </c>
      <c r="T117" s="136">
        <f t="shared" si="227"/>
      </c>
      <c r="U117" s="137">
        <f t="shared" si="125"/>
        <v>0</v>
      </c>
      <c r="V117" s="138">
        <f t="shared" si="228"/>
        <v>0</v>
      </c>
      <c r="W117" s="138">
        <f t="shared" si="229"/>
        <v>0</v>
      </c>
      <c r="X117" s="139">
        <f>IF($M$3&gt;=SUM(AD117:$AD$132),0,IF(Y117&gt;=AD117,0,-PMT(AE117/12,(AB117)*12,0,(AD117-Y117))/$H$1))</f>
        <v>0</v>
      </c>
      <c r="Y117" s="138" t="e">
        <f>IF(Y118&gt;AD118,(-FV(AE117,(AB117-AB118),0,(Y118-AD118)))+-FV(AE117/12,(AB117-AB118)*12,SUM($X118:X$132)*$H$1),-FV(AE117/12,(AB117-AB118)*12,SUM(X118:$X$132)*$H$1,AC117))</f>
        <v>#N/A</v>
      </c>
      <c r="Z117" s="138" t="e">
        <f>IF(AND(AD117&gt;0,SUM($AD$8:AD116)=0,Y116&gt;0),Y116,0)</f>
        <v>#N/A</v>
      </c>
      <c r="AA117" s="140" t="b">
        <f>IF(AND(X117&gt;0,SUM($X$8:X116)=0),AB117)</f>
        <v>0</v>
      </c>
      <c r="AB117" s="141">
        <f t="shared" si="156"/>
        <v>0</v>
      </c>
      <c r="AC117" s="141">
        <f>IF(AND($M$3&gt;SUM(AD118:$AD$132),$M$3&lt;SUM(AD117:$AD$132)),$M$3-SUM(AD118:$AD$132),0)</f>
        <v>0</v>
      </c>
      <c r="AD117" s="142">
        <f t="shared" si="157"/>
        <v>0</v>
      </c>
      <c r="AE117" s="143" t="e">
        <f t="shared" si="126"/>
        <v>#N/A</v>
      </c>
      <c r="AF117" s="142">
        <f aca="true" t="shared" si="257" ref="AF117:CQ117">IF(AND(NOT(AF$6=AG$6),$T117=AF$6),$V117,0)</f>
        <v>0</v>
      </c>
      <c r="AG117" s="142">
        <f t="shared" si="257"/>
        <v>0</v>
      </c>
      <c r="AH117" s="142">
        <f t="shared" si="257"/>
        <v>0</v>
      </c>
      <c r="AI117" s="142">
        <f t="shared" si="257"/>
        <v>0</v>
      </c>
      <c r="AJ117" s="142">
        <f t="shared" si="257"/>
        <v>0</v>
      </c>
      <c r="AK117" s="142">
        <f t="shared" si="257"/>
        <v>0</v>
      </c>
      <c r="AL117" s="142">
        <f t="shared" si="257"/>
        <v>0</v>
      </c>
      <c r="AM117" s="142">
        <f t="shared" si="257"/>
        <v>0</v>
      </c>
      <c r="AN117" s="142">
        <f t="shared" si="257"/>
        <v>0</v>
      </c>
      <c r="AO117" s="142">
        <f t="shared" si="257"/>
        <v>0</v>
      </c>
      <c r="AP117" s="142">
        <f t="shared" si="257"/>
        <v>0</v>
      </c>
      <c r="AQ117" s="142">
        <f t="shared" si="257"/>
        <v>0</v>
      </c>
      <c r="AR117" s="142">
        <f t="shared" si="257"/>
        <v>0</v>
      </c>
      <c r="AS117" s="142">
        <f t="shared" si="257"/>
        <v>0</v>
      </c>
      <c r="AT117" s="142">
        <f t="shared" si="257"/>
        <v>0</v>
      </c>
      <c r="AU117" s="142">
        <f t="shared" si="257"/>
        <v>0</v>
      </c>
      <c r="AV117" s="142">
        <f t="shared" si="257"/>
        <v>0</v>
      </c>
      <c r="AW117" s="142">
        <f t="shared" si="257"/>
        <v>0</v>
      </c>
      <c r="AX117" s="142">
        <f t="shared" si="257"/>
        <v>0</v>
      </c>
      <c r="AY117" s="142">
        <f t="shared" si="257"/>
        <v>0</v>
      </c>
      <c r="AZ117" s="142">
        <f t="shared" si="257"/>
        <v>0</v>
      </c>
      <c r="BA117" s="142">
        <f t="shared" si="257"/>
        <v>0</v>
      </c>
      <c r="BB117" s="142">
        <f t="shared" si="257"/>
        <v>0</v>
      </c>
      <c r="BC117" s="142">
        <f t="shared" si="257"/>
        <v>0</v>
      </c>
      <c r="BD117" s="142">
        <f t="shared" si="257"/>
        <v>0</v>
      </c>
      <c r="BE117" s="142">
        <f t="shared" si="257"/>
        <v>0</v>
      </c>
      <c r="BF117" s="142">
        <f t="shared" si="257"/>
        <v>0</v>
      </c>
      <c r="BG117" s="142">
        <f t="shared" si="257"/>
        <v>0</v>
      </c>
      <c r="BH117" s="142">
        <f t="shared" si="257"/>
        <v>0</v>
      </c>
      <c r="BI117" s="142">
        <f t="shared" si="257"/>
        <v>0</v>
      </c>
      <c r="BJ117" s="142">
        <f t="shared" si="257"/>
        <v>0</v>
      </c>
      <c r="BK117" s="142">
        <f t="shared" si="257"/>
        <v>0</v>
      </c>
      <c r="BL117" s="142">
        <f t="shared" si="257"/>
        <v>0</v>
      </c>
      <c r="BM117" s="142">
        <f t="shared" si="257"/>
        <v>0</v>
      </c>
      <c r="BN117" s="142">
        <f t="shared" si="257"/>
        <v>0</v>
      </c>
      <c r="BO117" s="142">
        <f t="shared" si="257"/>
        <v>0</v>
      </c>
      <c r="BP117" s="142">
        <f t="shared" si="257"/>
        <v>0</v>
      </c>
      <c r="BQ117" s="142">
        <f t="shared" si="257"/>
        <v>0</v>
      </c>
      <c r="BR117" s="142">
        <f t="shared" si="257"/>
        <v>0</v>
      </c>
      <c r="BS117" s="142">
        <f t="shared" si="257"/>
        <v>0</v>
      </c>
      <c r="BT117" s="142">
        <f t="shared" si="257"/>
        <v>0</v>
      </c>
      <c r="BU117" s="142">
        <f t="shared" si="257"/>
        <v>0</v>
      </c>
      <c r="BV117" s="142">
        <f t="shared" si="257"/>
        <v>0</v>
      </c>
      <c r="BW117" s="142">
        <f t="shared" si="257"/>
        <v>0</v>
      </c>
      <c r="BX117" s="142">
        <f t="shared" si="257"/>
        <v>0</v>
      </c>
      <c r="BY117" s="142">
        <f t="shared" si="257"/>
        <v>0</v>
      </c>
      <c r="BZ117" s="142">
        <f t="shared" si="257"/>
        <v>0</v>
      </c>
      <c r="CA117" s="142">
        <f t="shared" si="257"/>
        <v>0</v>
      </c>
      <c r="CB117" s="142">
        <f t="shared" si="257"/>
        <v>0</v>
      </c>
      <c r="CC117" s="142">
        <f t="shared" si="257"/>
        <v>0</v>
      </c>
      <c r="CD117" s="142">
        <f t="shared" si="257"/>
        <v>0</v>
      </c>
      <c r="CE117" s="142">
        <f t="shared" si="257"/>
        <v>0</v>
      </c>
      <c r="CF117" s="142">
        <f t="shared" si="257"/>
        <v>0</v>
      </c>
      <c r="CG117" s="142">
        <f t="shared" si="257"/>
        <v>0</v>
      </c>
      <c r="CH117" s="142">
        <f t="shared" si="257"/>
        <v>0</v>
      </c>
      <c r="CI117" s="142">
        <f t="shared" si="257"/>
        <v>0</v>
      </c>
      <c r="CJ117" s="142">
        <f t="shared" si="257"/>
        <v>0</v>
      </c>
      <c r="CK117" s="142">
        <f t="shared" si="257"/>
        <v>0</v>
      </c>
      <c r="CL117" s="142">
        <f t="shared" si="257"/>
        <v>0</v>
      </c>
      <c r="CM117" s="142">
        <f t="shared" si="257"/>
        <v>0</v>
      </c>
      <c r="CN117" s="142">
        <f t="shared" si="257"/>
        <v>0</v>
      </c>
      <c r="CO117" s="142">
        <f t="shared" si="257"/>
        <v>0</v>
      </c>
      <c r="CP117" s="142">
        <f t="shared" si="257"/>
        <v>0</v>
      </c>
      <c r="CQ117" s="142">
        <f t="shared" si="257"/>
        <v>0</v>
      </c>
      <c r="CR117" s="142">
        <f aca="true" t="shared" si="258" ref="CR117:EY117">IF(AND(NOT(CR$6=CS$6),$T117=CR$6),$V117,0)</f>
        <v>0</v>
      </c>
      <c r="CS117" s="142">
        <f t="shared" si="258"/>
        <v>0</v>
      </c>
      <c r="CT117" s="142">
        <f t="shared" si="258"/>
        <v>0</v>
      </c>
      <c r="CU117" s="142">
        <f t="shared" si="258"/>
        <v>0</v>
      </c>
      <c r="CV117" s="142">
        <f t="shared" si="258"/>
        <v>0</v>
      </c>
      <c r="CW117" s="142">
        <f t="shared" si="258"/>
        <v>0</v>
      </c>
      <c r="CX117" s="142">
        <f t="shared" si="258"/>
        <v>0</v>
      </c>
      <c r="CY117" s="142">
        <f t="shared" si="258"/>
        <v>0</v>
      </c>
      <c r="CZ117" s="142">
        <f t="shared" si="258"/>
        <v>0</v>
      </c>
      <c r="DA117" s="142">
        <f t="shared" si="258"/>
        <v>0</v>
      </c>
      <c r="DB117" s="142">
        <f t="shared" si="258"/>
        <v>0</v>
      </c>
      <c r="DC117" s="142">
        <f t="shared" si="258"/>
        <v>0</v>
      </c>
      <c r="DD117" s="142">
        <f t="shared" si="258"/>
        <v>0</v>
      </c>
      <c r="DE117" s="142">
        <f t="shared" si="258"/>
        <v>0</v>
      </c>
      <c r="DF117" s="142">
        <f t="shared" si="258"/>
        <v>0</v>
      </c>
      <c r="DG117" s="142">
        <f t="shared" si="258"/>
        <v>0</v>
      </c>
      <c r="DH117" s="142">
        <f t="shared" si="258"/>
        <v>0</v>
      </c>
      <c r="DI117" s="142">
        <f t="shared" si="258"/>
        <v>0</v>
      </c>
      <c r="DJ117" s="142">
        <f t="shared" si="258"/>
        <v>0</v>
      </c>
      <c r="DK117" s="142">
        <f t="shared" si="258"/>
        <v>0</v>
      </c>
      <c r="DL117" s="142">
        <f t="shared" si="258"/>
        <v>0</v>
      </c>
      <c r="DM117" s="142">
        <f t="shared" si="258"/>
        <v>0</v>
      </c>
      <c r="DN117" s="142">
        <f t="shared" si="258"/>
        <v>0</v>
      </c>
      <c r="DO117" s="142">
        <f t="shared" si="258"/>
        <v>0</v>
      </c>
      <c r="DP117" s="142">
        <f t="shared" si="258"/>
        <v>0</v>
      </c>
      <c r="DQ117" s="142">
        <f t="shared" si="258"/>
        <v>0</v>
      </c>
      <c r="DR117" s="142">
        <f t="shared" si="258"/>
        <v>0</v>
      </c>
      <c r="DS117" s="142">
        <f t="shared" si="258"/>
        <v>0</v>
      </c>
      <c r="DT117" s="142">
        <f t="shared" si="258"/>
        <v>0</v>
      </c>
      <c r="DU117" s="142">
        <f t="shared" si="258"/>
        <v>0</v>
      </c>
      <c r="DV117" s="142">
        <f t="shared" si="258"/>
        <v>0</v>
      </c>
      <c r="DW117" s="142">
        <f t="shared" si="258"/>
        <v>0</v>
      </c>
      <c r="DX117" s="142">
        <f t="shared" si="258"/>
        <v>0</v>
      </c>
      <c r="DY117" s="142">
        <f t="shared" si="258"/>
        <v>0</v>
      </c>
      <c r="DZ117" s="142">
        <f t="shared" si="258"/>
        <v>0</v>
      </c>
      <c r="EA117" s="142">
        <f t="shared" si="258"/>
        <v>0</v>
      </c>
      <c r="EB117" s="142">
        <f t="shared" si="258"/>
        <v>0</v>
      </c>
      <c r="EC117" s="142">
        <f t="shared" si="258"/>
        <v>0</v>
      </c>
      <c r="ED117" s="142">
        <f t="shared" si="258"/>
        <v>0</v>
      </c>
      <c r="EE117" s="142">
        <f t="shared" si="258"/>
        <v>0</v>
      </c>
      <c r="EF117" s="142">
        <f t="shared" si="258"/>
        <v>0</v>
      </c>
      <c r="EG117" s="142">
        <f t="shared" si="258"/>
        <v>0</v>
      </c>
      <c r="EH117" s="142">
        <f t="shared" si="258"/>
        <v>0</v>
      </c>
      <c r="EI117" s="142">
        <f t="shared" si="258"/>
        <v>0</v>
      </c>
      <c r="EJ117" s="142">
        <f t="shared" si="258"/>
        <v>0</v>
      </c>
      <c r="EK117" s="142">
        <f t="shared" si="258"/>
        <v>0</v>
      </c>
      <c r="EL117" s="142">
        <f t="shared" si="258"/>
        <v>0</v>
      </c>
      <c r="EM117" s="142">
        <f t="shared" si="258"/>
        <v>0</v>
      </c>
      <c r="EN117" s="142">
        <f t="shared" si="258"/>
        <v>0</v>
      </c>
      <c r="EO117" s="142">
        <f t="shared" si="258"/>
        <v>0</v>
      </c>
      <c r="EP117" s="142">
        <f t="shared" si="258"/>
        <v>0</v>
      </c>
      <c r="EQ117" s="142">
        <f t="shared" si="258"/>
        <v>0</v>
      </c>
      <c r="ER117" s="142">
        <f t="shared" si="258"/>
        <v>0</v>
      </c>
      <c r="ES117" s="142">
        <f t="shared" si="258"/>
        <v>0</v>
      </c>
      <c r="ET117" s="142">
        <f t="shared" si="258"/>
        <v>0</v>
      </c>
      <c r="EU117" s="142">
        <f t="shared" si="258"/>
        <v>0</v>
      </c>
      <c r="EV117" s="142">
        <f t="shared" si="258"/>
        <v>0</v>
      </c>
      <c r="EW117" s="142">
        <f t="shared" si="258"/>
        <v>0</v>
      </c>
      <c r="EX117" s="142">
        <f t="shared" si="258"/>
        <v>0</v>
      </c>
      <c r="EY117" s="142">
        <f t="shared" si="258"/>
        <v>0</v>
      </c>
      <c r="EZ117" s="144">
        <f t="shared" si="232"/>
        <v>0</v>
      </c>
      <c r="FA117" s="141">
        <f>IF(AND($M$3&gt;SUM(Q118:$Q$132),$G$3&lt;SUM(Q117:$Q$132)),$G$3-SUM(Q118:$Q$132),0)</f>
        <v>0</v>
      </c>
      <c r="FB117" s="120">
        <v>16</v>
      </c>
      <c r="FC117" s="145">
        <f>EK6</f>
        <v>0</v>
      </c>
      <c r="FD117" s="145">
        <f>EK133</f>
        <v>0</v>
      </c>
      <c r="FE117" s="141" t="str">
        <f t="shared" si="161"/>
        <v>x</v>
      </c>
    </row>
    <row r="118" spans="1:161" s="141" customFormat="1" ht="24.75" customHeight="1">
      <c r="A118" s="121"/>
      <c r="B118" s="121"/>
      <c r="C118" s="122"/>
      <c r="D118" s="123"/>
      <c r="E118" s="123"/>
      <c r="F118" s="124"/>
      <c r="G118" s="125">
        <f t="shared" si="164"/>
      </c>
      <c r="H118" s="126"/>
      <c r="I118" s="127">
        <f t="shared" si="170"/>
      </c>
      <c r="J118" s="128"/>
      <c r="K118" s="129"/>
      <c r="L118" s="130">
        <f t="shared" si="167"/>
      </c>
      <c r="M118" s="131"/>
      <c r="N118" s="130">
        <f t="shared" si="151"/>
      </c>
      <c r="O118" s="132"/>
      <c r="P118" s="133"/>
      <c r="Q118" s="134">
        <f t="shared" si="152"/>
      </c>
      <c r="R118" s="135">
        <f>IF(AND(E118=1,C118&gt;0),(D118-($B$4-C118)),IF(AND(E118&gt;0,E118=2),(D118-($B$4-C118))*'A - Condition &amp; Criticality'!$E$6,IF(AND(E118&gt;0,E118=3),(D118-($B$4-C118))*'A - Condition &amp; Criticality'!$E$7,IF(AND(E118&gt;0,E118=4),(D118-($B$4-C118))*'A - Condition &amp; Criticality'!$E$8,IF(AND(E118&gt;0,E118=5),(D118-($B$4-C118))*'A - Condition &amp; Criticality'!$E$9,IF(AND(E118&gt;0,E118=6),(D118-($B$4-C118))*'A - Condition &amp; Criticality'!$E$10,IF(AND(E118&gt;0,E118=7),(D118-($B$4-C118))*'A - Condition &amp; Criticality'!$E$11,0)))))))</f>
        <v>0</v>
      </c>
      <c r="S118" s="135">
        <f>IF(AND(E118&gt;0,E118=8),(D118-($B$4-C118))*'A - Condition &amp; Criticality'!$E$12,IF(AND(E118&gt;0,E118=9),(D118-($B$4-C118))*'A - Condition &amp; Criticality'!$E$13,IF(E118=10,0,0)))</f>
        <v>0</v>
      </c>
      <c r="T118" s="136">
        <f t="shared" si="227"/>
      </c>
      <c r="U118" s="137">
        <f t="shared" si="125"/>
        <v>0</v>
      </c>
      <c r="V118" s="138">
        <f t="shared" si="228"/>
        <v>0</v>
      </c>
      <c r="W118" s="138">
        <f t="shared" si="229"/>
        <v>0</v>
      </c>
      <c r="X118" s="139">
        <f>IF($M$3&gt;=SUM(AD118:$AD$132),0,IF(Y118&gt;=AD118,0,-PMT(AE118/12,(AB118)*12,0,(AD118-Y118))/$H$1))</f>
        <v>0</v>
      </c>
      <c r="Y118" s="138" t="e">
        <f>IF(Y119&gt;AD119,(-FV(AE118,(AB118-AB119),0,(Y119-AD119)))+-FV(AE118/12,(AB118-AB119)*12,SUM($X119:X$132)*$H$1),-FV(AE118/12,(AB118-AB119)*12,SUM(X119:$X$132)*$H$1,AC118))</f>
        <v>#N/A</v>
      </c>
      <c r="Z118" s="138" t="e">
        <f>IF(AND(AD118&gt;0,SUM($AD$8:AD117)=0,Y117&gt;0),Y117,0)</f>
        <v>#N/A</v>
      </c>
      <c r="AA118" s="140" t="b">
        <f>IF(AND(X118&gt;0,SUM($X$8:X117)=0),AB118)</f>
        <v>0</v>
      </c>
      <c r="AB118" s="141">
        <f t="shared" si="156"/>
        <v>0</v>
      </c>
      <c r="AC118" s="141">
        <f>IF(AND($M$3&gt;SUM(AD119:$AD$132),$M$3&lt;SUM(AD118:$AD$132)),$M$3-SUM(AD119:$AD$132),0)</f>
        <v>0</v>
      </c>
      <c r="AD118" s="142">
        <f t="shared" si="157"/>
        <v>0</v>
      </c>
      <c r="AE118" s="143" t="e">
        <f t="shared" si="126"/>
        <v>#N/A</v>
      </c>
      <c r="AF118" s="142">
        <f aca="true" t="shared" si="259" ref="AF118:CQ118">IF(AND(NOT(AF$6=AG$6),$T118=AF$6),$V118,0)</f>
        <v>0</v>
      </c>
      <c r="AG118" s="142">
        <f t="shared" si="259"/>
        <v>0</v>
      </c>
      <c r="AH118" s="142">
        <f t="shared" si="259"/>
        <v>0</v>
      </c>
      <c r="AI118" s="142">
        <f t="shared" si="259"/>
        <v>0</v>
      </c>
      <c r="AJ118" s="142">
        <f t="shared" si="259"/>
        <v>0</v>
      </c>
      <c r="AK118" s="142">
        <f t="shared" si="259"/>
        <v>0</v>
      </c>
      <c r="AL118" s="142">
        <f t="shared" si="259"/>
        <v>0</v>
      </c>
      <c r="AM118" s="142">
        <f t="shared" si="259"/>
        <v>0</v>
      </c>
      <c r="AN118" s="142">
        <f t="shared" si="259"/>
        <v>0</v>
      </c>
      <c r="AO118" s="142">
        <f t="shared" si="259"/>
        <v>0</v>
      </c>
      <c r="AP118" s="142">
        <f t="shared" si="259"/>
        <v>0</v>
      </c>
      <c r="AQ118" s="142">
        <f t="shared" si="259"/>
        <v>0</v>
      </c>
      <c r="AR118" s="142">
        <f t="shared" si="259"/>
        <v>0</v>
      </c>
      <c r="AS118" s="142">
        <f t="shared" si="259"/>
        <v>0</v>
      </c>
      <c r="AT118" s="142">
        <f t="shared" si="259"/>
        <v>0</v>
      </c>
      <c r="AU118" s="142">
        <f t="shared" si="259"/>
        <v>0</v>
      </c>
      <c r="AV118" s="142">
        <f t="shared" si="259"/>
        <v>0</v>
      </c>
      <c r="AW118" s="142">
        <f t="shared" si="259"/>
        <v>0</v>
      </c>
      <c r="AX118" s="142">
        <f t="shared" si="259"/>
        <v>0</v>
      </c>
      <c r="AY118" s="142">
        <f t="shared" si="259"/>
        <v>0</v>
      </c>
      <c r="AZ118" s="142">
        <f t="shared" si="259"/>
        <v>0</v>
      </c>
      <c r="BA118" s="142">
        <f t="shared" si="259"/>
        <v>0</v>
      </c>
      <c r="BB118" s="142">
        <f t="shared" si="259"/>
        <v>0</v>
      </c>
      <c r="BC118" s="142">
        <f t="shared" si="259"/>
        <v>0</v>
      </c>
      <c r="BD118" s="142">
        <f t="shared" si="259"/>
        <v>0</v>
      </c>
      <c r="BE118" s="142">
        <f t="shared" si="259"/>
        <v>0</v>
      </c>
      <c r="BF118" s="142">
        <f t="shared" si="259"/>
        <v>0</v>
      </c>
      <c r="BG118" s="142">
        <f t="shared" si="259"/>
        <v>0</v>
      </c>
      <c r="BH118" s="142">
        <f t="shared" si="259"/>
        <v>0</v>
      </c>
      <c r="BI118" s="142">
        <f t="shared" si="259"/>
        <v>0</v>
      </c>
      <c r="BJ118" s="142">
        <f t="shared" si="259"/>
        <v>0</v>
      </c>
      <c r="BK118" s="142">
        <f t="shared" si="259"/>
        <v>0</v>
      </c>
      <c r="BL118" s="142">
        <f t="shared" si="259"/>
        <v>0</v>
      </c>
      <c r="BM118" s="142">
        <f t="shared" si="259"/>
        <v>0</v>
      </c>
      <c r="BN118" s="142">
        <f t="shared" si="259"/>
        <v>0</v>
      </c>
      <c r="BO118" s="142">
        <f t="shared" si="259"/>
        <v>0</v>
      </c>
      <c r="BP118" s="142">
        <f t="shared" si="259"/>
        <v>0</v>
      </c>
      <c r="BQ118" s="142">
        <f t="shared" si="259"/>
        <v>0</v>
      </c>
      <c r="BR118" s="142">
        <f t="shared" si="259"/>
        <v>0</v>
      </c>
      <c r="BS118" s="142">
        <f t="shared" si="259"/>
        <v>0</v>
      </c>
      <c r="BT118" s="142">
        <f t="shared" si="259"/>
        <v>0</v>
      </c>
      <c r="BU118" s="142">
        <f t="shared" si="259"/>
        <v>0</v>
      </c>
      <c r="BV118" s="142">
        <f t="shared" si="259"/>
        <v>0</v>
      </c>
      <c r="BW118" s="142">
        <f t="shared" si="259"/>
        <v>0</v>
      </c>
      <c r="BX118" s="142">
        <f t="shared" si="259"/>
        <v>0</v>
      </c>
      <c r="BY118" s="142">
        <f t="shared" si="259"/>
        <v>0</v>
      </c>
      <c r="BZ118" s="142">
        <f t="shared" si="259"/>
        <v>0</v>
      </c>
      <c r="CA118" s="142">
        <f t="shared" si="259"/>
        <v>0</v>
      </c>
      <c r="CB118" s="142">
        <f t="shared" si="259"/>
        <v>0</v>
      </c>
      <c r="CC118" s="142">
        <f t="shared" si="259"/>
        <v>0</v>
      </c>
      <c r="CD118" s="142">
        <f t="shared" si="259"/>
        <v>0</v>
      </c>
      <c r="CE118" s="142">
        <f t="shared" si="259"/>
        <v>0</v>
      </c>
      <c r="CF118" s="142">
        <f t="shared" si="259"/>
        <v>0</v>
      </c>
      <c r="CG118" s="142">
        <f t="shared" si="259"/>
        <v>0</v>
      </c>
      <c r="CH118" s="142">
        <f t="shared" si="259"/>
        <v>0</v>
      </c>
      <c r="CI118" s="142">
        <f t="shared" si="259"/>
        <v>0</v>
      </c>
      <c r="CJ118" s="142">
        <f t="shared" si="259"/>
        <v>0</v>
      </c>
      <c r="CK118" s="142">
        <f t="shared" si="259"/>
        <v>0</v>
      </c>
      <c r="CL118" s="142">
        <f t="shared" si="259"/>
        <v>0</v>
      </c>
      <c r="CM118" s="142">
        <f t="shared" si="259"/>
        <v>0</v>
      </c>
      <c r="CN118" s="142">
        <f t="shared" si="259"/>
        <v>0</v>
      </c>
      <c r="CO118" s="142">
        <f t="shared" si="259"/>
        <v>0</v>
      </c>
      <c r="CP118" s="142">
        <f t="shared" si="259"/>
        <v>0</v>
      </c>
      <c r="CQ118" s="142">
        <f t="shared" si="259"/>
        <v>0</v>
      </c>
      <c r="CR118" s="142">
        <f aca="true" t="shared" si="260" ref="CR118:EY118">IF(AND(NOT(CR$6=CS$6),$T118=CR$6),$V118,0)</f>
        <v>0</v>
      </c>
      <c r="CS118" s="142">
        <f t="shared" si="260"/>
        <v>0</v>
      </c>
      <c r="CT118" s="142">
        <f t="shared" si="260"/>
        <v>0</v>
      </c>
      <c r="CU118" s="142">
        <f t="shared" si="260"/>
        <v>0</v>
      </c>
      <c r="CV118" s="142">
        <f t="shared" si="260"/>
        <v>0</v>
      </c>
      <c r="CW118" s="142">
        <f t="shared" si="260"/>
        <v>0</v>
      </c>
      <c r="CX118" s="142">
        <f t="shared" si="260"/>
        <v>0</v>
      </c>
      <c r="CY118" s="142">
        <f t="shared" si="260"/>
        <v>0</v>
      </c>
      <c r="CZ118" s="142">
        <f t="shared" si="260"/>
        <v>0</v>
      </c>
      <c r="DA118" s="142">
        <f t="shared" si="260"/>
        <v>0</v>
      </c>
      <c r="DB118" s="142">
        <f t="shared" si="260"/>
        <v>0</v>
      </c>
      <c r="DC118" s="142">
        <f t="shared" si="260"/>
        <v>0</v>
      </c>
      <c r="DD118" s="142">
        <f t="shared" si="260"/>
        <v>0</v>
      </c>
      <c r="DE118" s="142">
        <f t="shared" si="260"/>
        <v>0</v>
      </c>
      <c r="DF118" s="142">
        <f t="shared" si="260"/>
        <v>0</v>
      </c>
      <c r="DG118" s="142">
        <f t="shared" si="260"/>
        <v>0</v>
      </c>
      <c r="DH118" s="142">
        <f t="shared" si="260"/>
        <v>0</v>
      </c>
      <c r="DI118" s="142">
        <f t="shared" si="260"/>
        <v>0</v>
      </c>
      <c r="DJ118" s="142">
        <f t="shared" si="260"/>
        <v>0</v>
      </c>
      <c r="DK118" s="142">
        <f t="shared" si="260"/>
        <v>0</v>
      </c>
      <c r="DL118" s="142">
        <f t="shared" si="260"/>
        <v>0</v>
      </c>
      <c r="DM118" s="142">
        <f t="shared" si="260"/>
        <v>0</v>
      </c>
      <c r="DN118" s="142">
        <f t="shared" si="260"/>
        <v>0</v>
      </c>
      <c r="DO118" s="142">
        <f t="shared" si="260"/>
        <v>0</v>
      </c>
      <c r="DP118" s="142">
        <f t="shared" si="260"/>
        <v>0</v>
      </c>
      <c r="DQ118" s="142">
        <f t="shared" si="260"/>
        <v>0</v>
      </c>
      <c r="DR118" s="142">
        <f t="shared" si="260"/>
        <v>0</v>
      </c>
      <c r="DS118" s="142">
        <f t="shared" si="260"/>
        <v>0</v>
      </c>
      <c r="DT118" s="142">
        <f t="shared" si="260"/>
        <v>0</v>
      </c>
      <c r="DU118" s="142">
        <f t="shared" si="260"/>
        <v>0</v>
      </c>
      <c r="DV118" s="142">
        <f t="shared" si="260"/>
        <v>0</v>
      </c>
      <c r="DW118" s="142">
        <f t="shared" si="260"/>
        <v>0</v>
      </c>
      <c r="DX118" s="142">
        <f t="shared" si="260"/>
        <v>0</v>
      </c>
      <c r="DY118" s="142">
        <f t="shared" si="260"/>
        <v>0</v>
      </c>
      <c r="DZ118" s="142">
        <f t="shared" si="260"/>
        <v>0</v>
      </c>
      <c r="EA118" s="142">
        <f t="shared" si="260"/>
        <v>0</v>
      </c>
      <c r="EB118" s="142">
        <f t="shared" si="260"/>
        <v>0</v>
      </c>
      <c r="EC118" s="142">
        <f t="shared" si="260"/>
        <v>0</v>
      </c>
      <c r="ED118" s="142">
        <f t="shared" si="260"/>
        <v>0</v>
      </c>
      <c r="EE118" s="142">
        <f t="shared" si="260"/>
        <v>0</v>
      </c>
      <c r="EF118" s="142">
        <f t="shared" si="260"/>
        <v>0</v>
      </c>
      <c r="EG118" s="142">
        <f t="shared" si="260"/>
        <v>0</v>
      </c>
      <c r="EH118" s="142">
        <f t="shared" si="260"/>
        <v>0</v>
      </c>
      <c r="EI118" s="142">
        <f t="shared" si="260"/>
        <v>0</v>
      </c>
      <c r="EJ118" s="142">
        <f t="shared" si="260"/>
        <v>0</v>
      </c>
      <c r="EK118" s="142">
        <f t="shared" si="260"/>
        <v>0</v>
      </c>
      <c r="EL118" s="142">
        <f t="shared" si="260"/>
        <v>0</v>
      </c>
      <c r="EM118" s="142">
        <f t="shared" si="260"/>
        <v>0</v>
      </c>
      <c r="EN118" s="142">
        <f t="shared" si="260"/>
        <v>0</v>
      </c>
      <c r="EO118" s="142">
        <f t="shared" si="260"/>
        <v>0</v>
      </c>
      <c r="EP118" s="142">
        <f t="shared" si="260"/>
        <v>0</v>
      </c>
      <c r="EQ118" s="142">
        <f t="shared" si="260"/>
        <v>0</v>
      </c>
      <c r="ER118" s="142">
        <f t="shared" si="260"/>
        <v>0</v>
      </c>
      <c r="ES118" s="142">
        <f t="shared" si="260"/>
        <v>0</v>
      </c>
      <c r="ET118" s="142">
        <f t="shared" si="260"/>
        <v>0</v>
      </c>
      <c r="EU118" s="142">
        <f t="shared" si="260"/>
        <v>0</v>
      </c>
      <c r="EV118" s="142">
        <f t="shared" si="260"/>
        <v>0</v>
      </c>
      <c r="EW118" s="142">
        <f t="shared" si="260"/>
        <v>0</v>
      </c>
      <c r="EX118" s="142">
        <f t="shared" si="260"/>
        <v>0</v>
      </c>
      <c r="EY118" s="142">
        <f t="shared" si="260"/>
        <v>0</v>
      </c>
      <c r="EZ118" s="144">
        <f t="shared" si="232"/>
        <v>0</v>
      </c>
      <c r="FA118" s="141">
        <f>IF(AND($M$3&gt;SUM(Q119:$Q$132),$G$3&lt;SUM(Q118:$Q$132)),$G$3-SUM(Q119:$Q$132),0)</f>
        <v>0</v>
      </c>
      <c r="FB118" s="120">
        <v>15</v>
      </c>
      <c r="FC118" s="145">
        <f>EL6</f>
        <v>0</v>
      </c>
      <c r="FD118" s="145">
        <f>EL133</f>
        <v>0</v>
      </c>
      <c r="FE118" s="141" t="str">
        <f t="shared" si="161"/>
        <v>x</v>
      </c>
    </row>
    <row r="119" spans="1:161" s="141" customFormat="1" ht="24.75" customHeight="1">
      <c r="A119" s="121"/>
      <c r="B119" s="121"/>
      <c r="C119" s="122"/>
      <c r="D119" s="123"/>
      <c r="E119" s="123"/>
      <c r="F119" s="124"/>
      <c r="G119" s="125">
        <f t="shared" si="164"/>
      </c>
      <c r="H119" s="126"/>
      <c r="I119" s="127">
        <f t="shared" si="170"/>
      </c>
      <c r="J119" s="128"/>
      <c r="K119" s="129"/>
      <c r="L119" s="130">
        <f t="shared" si="167"/>
      </c>
      <c r="M119" s="131"/>
      <c r="N119" s="130">
        <f t="shared" si="151"/>
      </c>
      <c r="O119" s="132"/>
      <c r="P119" s="133"/>
      <c r="Q119" s="134">
        <f t="shared" si="152"/>
      </c>
      <c r="R119" s="135">
        <f>IF(AND(E119=1,C119&gt;0),(D119-($B$4-C119)),IF(AND(E119&gt;0,E119=2),(D119-($B$4-C119))*'A - Condition &amp; Criticality'!$E$6,IF(AND(E119&gt;0,E119=3),(D119-($B$4-C119))*'A - Condition &amp; Criticality'!$E$7,IF(AND(E119&gt;0,E119=4),(D119-($B$4-C119))*'A - Condition &amp; Criticality'!$E$8,IF(AND(E119&gt;0,E119=5),(D119-($B$4-C119))*'A - Condition &amp; Criticality'!$E$9,IF(AND(E119&gt;0,E119=6),(D119-($B$4-C119))*'A - Condition &amp; Criticality'!$E$10,IF(AND(E119&gt;0,E119=7),(D119-($B$4-C119))*'A - Condition &amp; Criticality'!$E$11,0)))))))</f>
        <v>0</v>
      </c>
      <c r="S119" s="135">
        <f>IF(AND(E119&gt;0,E119=8),(D119-($B$4-C119))*'A - Condition &amp; Criticality'!$E$12,IF(AND(E119&gt;0,E119=9),(D119-($B$4-C119))*'A - Condition &amp; Criticality'!$E$13,IF(E119=10,0,0)))</f>
        <v>0</v>
      </c>
      <c r="T119" s="136">
        <f t="shared" si="227"/>
      </c>
      <c r="U119" s="137">
        <f t="shared" si="125"/>
        <v>0</v>
      </c>
      <c r="V119" s="138">
        <f t="shared" si="228"/>
        <v>0</v>
      </c>
      <c r="W119" s="138">
        <f t="shared" si="229"/>
        <v>0</v>
      </c>
      <c r="X119" s="139">
        <f>IF($M$3&gt;=SUM(AD119:$AD$132),0,IF(Y119&gt;=AD119,0,-PMT(AE119/12,(AB119)*12,0,(AD119-Y119))/$H$1))</f>
        <v>0</v>
      </c>
      <c r="Y119" s="138" t="e">
        <f>IF(Y120&gt;AD120,(-FV(AE119,(AB119-AB120),0,(Y120-AD120)))+-FV(AE119/12,(AB119-AB120)*12,SUM($X120:X$132)*$H$1),-FV(AE119/12,(AB119-AB120)*12,SUM(X120:$X$132)*$H$1,AC119))</f>
        <v>#N/A</v>
      </c>
      <c r="Z119" s="138" t="e">
        <f>IF(AND(AD119&gt;0,SUM($AD$8:AD118)=0,Y118&gt;0),Y118,0)</f>
        <v>#N/A</v>
      </c>
      <c r="AA119" s="140" t="b">
        <f>IF(AND(X119&gt;0,SUM($X$8:X118)=0),AB119)</f>
        <v>0</v>
      </c>
      <c r="AB119" s="141">
        <f t="shared" si="156"/>
        <v>0</v>
      </c>
      <c r="AC119" s="141">
        <f>IF(AND($M$3&gt;SUM(AD120:$AD$132),$M$3&lt;SUM(AD119:$AD$132)),$M$3-SUM(AD120:$AD$132),0)</f>
        <v>0</v>
      </c>
      <c r="AD119" s="142">
        <f t="shared" si="157"/>
        <v>0</v>
      </c>
      <c r="AE119" s="143" t="e">
        <f t="shared" si="126"/>
        <v>#N/A</v>
      </c>
      <c r="AF119" s="142">
        <f aca="true" t="shared" si="261" ref="AF119:CQ119">IF(AND(NOT(AF$6=AG$6),$T119=AF$6),$V119,0)</f>
        <v>0</v>
      </c>
      <c r="AG119" s="142">
        <f t="shared" si="261"/>
        <v>0</v>
      </c>
      <c r="AH119" s="142">
        <f t="shared" si="261"/>
        <v>0</v>
      </c>
      <c r="AI119" s="142">
        <f t="shared" si="261"/>
        <v>0</v>
      </c>
      <c r="AJ119" s="142">
        <f t="shared" si="261"/>
        <v>0</v>
      </c>
      <c r="AK119" s="142">
        <f t="shared" si="261"/>
        <v>0</v>
      </c>
      <c r="AL119" s="142">
        <f t="shared" si="261"/>
        <v>0</v>
      </c>
      <c r="AM119" s="142">
        <f t="shared" si="261"/>
        <v>0</v>
      </c>
      <c r="AN119" s="142">
        <f t="shared" si="261"/>
        <v>0</v>
      </c>
      <c r="AO119" s="142">
        <f t="shared" si="261"/>
        <v>0</v>
      </c>
      <c r="AP119" s="142">
        <f t="shared" si="261"/>
        <v>0</v>
      </c>
      <c r="AQ119" s="142">
        <f t="shared" si="261"/>
        <v>0</v>
      </c>
      <c r="AR119" s="142">
        <f t="shared" si="261"/>
        <v>0</v>
      </c>
      <c r="AS119" s="142">
        <f t="shared" si="261"/>
        <v>0</v>
      </c>
      <c r="AT119" s="142">
        <f t="shared" si="261"/>
        <v>0</v>
      </c>
      <c r="AU119" s="142">
        <f t="shared" si="261"/>
        <v>0</v>
      </c>
      <c r="AV119" s="142">
        <f t="shared" si="261"/>
        <v>0</v>
      </c>
      <c r="AW119" s="142">
        <f t="shared" si="261"/>
        <v>0</v>
      </c>
      <c r="AX119" s="142">
        <f t="shared" si="261"/>
        <v>0</v>
      </c>
      <c r="AY119" s="142">
        <f t="shared" si="261"/>
        <v>0</v>
      </c>
      <c r="AZ119" s="142">
        <f t="shared" si="261"/>
        <v>0</v>
      </c>
      <c r="BA119" s="142">
        <f t="shared" si="261"/>
        <v>0</v>
      </c>
      <c r="BB119" s="142">
        <f t="shared" si="261"/>
        <v>0</v>
      </c>
      <c r="BC119" s="142">
        <f t="shared" si="261"/>
        <v>0</v>
      </c>
      <c r="BD119" s="142">
        <f t="shared" si="261"/>
        <v>0</v>
      </c>
      <c r="BE119" s="142">
        <f t="shared" si="261"/>
        <v>0</v>
      </c>
      <c r="BF119" s="142">
        <f t="shared" si="261"/>
        <v>0</v>
      </c>
      <c r="BG119" s="142">
        <f t="shared" si="261"/>
        <v>0</v>
      </c>
      <c r="BH119" s="142">
        <f t="shared" si="261"/>
        <v>0</v>
      </c>
      <c r="BI119" s="142">
        <f t="shared" si="261"/>
        <v>0</v>
      </c>
      <c r="BJ119" s="142">
        <f t="shared" si="261"/>
        <v>0</v>
      </c>
      <c r="BK119" s="142">
        <f t="shared" si="261"/>
        <v>0</v>
      </c>
      <c r="BL119" s="142">
        <f t="shared" si="261"/>
        <v>0</v>
      </c>
      <c r="BM119" s="142">
        <f t="shared" si="261"/>
        <v>0</v>
      </c>
      <c r="BN119" s="142">
        <f t="shared" si="261"/>
        <v>0</v>
      </c>
      <c r="BO119" s="142">
        <f t="shared" si="261"/>
        <v>0</v>
      </c>
      <c r="BP119" s="142">
        <f t="shared" si="261"/>
        <v>0</v>
      </c>
      <c r="BQ119" s="142">
        <f t="shared" si="261"/>
        <v>0</v>
      </c>
      <c r="BR119" s="142">
        <f t="shared" si="261"/>
        <v>0</v>
      </c>
      <c r="BS119" s="142">
        <f t="shared" si="261"/>
        <v>0</v>
      </c>
      <c r="BT119" s="142">
        <f t="shared" si="261"/>
        <v>0</v>
      </c>
      <c r="BU119" s="142">
        <f t="shared" si="261"/>
        <v>0</v>
      </c>
      <c r="BV119" s="142">
        <f t="shared" si="261"/>
        <v>0</v>
      </c>
      <c r="BW119" s="142">
        <f t="shared" si="261"/>
        <v>0</v>
      </c>
      <c r="BX119" s="142">
        <f t="shared" si="261"/>
        <v>0</v>
      </c>
      <c r="BY119" s="142">
        <f t="shared" si="261"/>
        <v>0</v>
      </c>
      <c r="BZ119" s="142">
        <f t="shared" si="261"/>
        <v>0</v>
      </c>
      <c r="CA119" s="142">
        <f t="shared" si="261"/>
        <v>0</v>
      </c>
      <c r="CB119" s="142">
        <f t="shared" si="261"/>
        <v>0</v>
      </c>
      <c r="CC119" s="142">
        <f t="shared" si="261"/>
        <v>0</v>
      </c>
      <c r="CD119" s="142">
        <f t="shared" si="261"/>
        <v>0</v>
      </c>
      <c r="CE119" s="142">
        <f t="shared" si="261"/>
        <v>0</v>
      </c>
      <c r="CF119" s="142">
        <f t="shared" si="261"/>
        <v>0</v>
      </c>
      <c r="CG119" s="142">
        <f t="shared" si="261"/>
        <v>0</v>
      </c>
      <c r="CH119" s="142">
        <f t="shared" si="261"/>
        <v>0</v>
      </c>
      <c r="CI119" s="142">
        <f t="shared" si="261"/>
        <v>0</v>
      </c>
      <c r="CJ119" s="142">
        <f t="shared" si="261"/>
        <v>0</v>
      </c>
      <c r="CK119" s="142">
        <f t="shared" si="261"/>
        <v>0</v>
      </c>
      <c r="CL119" s="142">
        <f t="shared" si="261"/>
        <v>0</v>
      </c>
      <c r="CM119" s="142">
        <f t="shared" si="261"/>
        <v>0</v>
      </c>
      <c r="CN119" s="142">
        <f t="shared" si="261"/>
        <v>0</v>
      </c>
      <c r="CO119" s="142">
        <f t="shared" si="261"/>
        <v>0</v>
      </c>
      <c r="CP119" s="142">
        <f t="shared" si="261"/>
        <v>0</v>
      </c>
      <c r="CQ119" s="142">
        <f t="shared" si="261"/>
        <v>0</v>
      </c>
      <c r="CR119" s="142">
        <f aca="true" t="shared" si="262" ref="CR119:EY119">IF(AND(NOT(CR$6=CS$6),$T119=CR$6),$V119,0)</f>
        <v>0</v>
      </c>
      <c r="CS119" s="142">
        <f t="shared" si="262"/>
        <v>0</v>
      </c>
      <c r="CT119" s="142">
        <f t="shared" si="262"/>
        <v>0</v>
      </c>
      <c r="CU119" s="142">
        <f t="shared" si="262"/>
        <v>0</v>
      </c>
      <c r="CV119" s="142">
        <f t="shared" si="262"/>
        <v>0</v>
      </c>
      <c r="CW119" s="142">
        <f t="shared" si="262"/>
        <v>0</v>
      </c>
      <c r="CX119" s="142">
        <f t="shared" si="262"/>
        <v>0</v>
      </c>
      <c r="CY119" s="142">
        <f t="shared" si="262"/>
        <v>0</v>
      </c>
      <c r="CZ119" s="142">
        <f t="shared" si="262"/>
        <v>0</v>
      </c>
      <c r="DA119" s="142">
        <f t="shared" si="262"/>
        <v>0</v>
      </c>
      <c r="DB119" s="142">
        <f t="shared" si="262"/>
        <v>0</v>
      </c>
      <c r="DC119" s="142">
        <f t="shared" si="262"/>
        <v>0</v>
      </c>
      <c r="DD119" s="142">
        <f t="shared" si="262"/>
        <v>0</v>
      </c>
      <c r="DE119" s="142">
        <f t="shared" si="262"/>
        <v>0</v>
      </c>
      <c r="DF119" s="142">
        <f t="shared" si="262"/>
        <v>0</v>
      </c>
      <c r="DG119" s="142">
        <f t="shared" si="262"/>
        <v>0</v>
      </c>
      <c r="DH119" s="142">
        <f t="shared" si="262"/>
        <v>0</v>
      </c>
      <c r="DI119" s="142">
        <f t="shared" si="262"/>
        <v>0</v>
      </c>
      <c r="DJ119" s="142">
        <f t="shared" si="262"/>
        <v>0</v>
      </c>
      <c r="DK119" s="142">
        <f t="shared" si="262"/>
        <v>0</v>
      </c>
      <c r="DL119" s="142">
        <f t="shared" si="262"/>
        <v>0</v>
      </c>
      <c r="DM119" s="142">
        <f t="shared" si="262"/>
        <v>0</v>
      </c>
      <c r="DN119" s="142">
        <f t="shared" si="262"/>
        <v>0</v>
      </c>
      <c r="DO119" s="142">
        <f t="shared" si="262"/>
        <v>0</v>
      </c>
      <c r="DP119" s="142">
        <f t="shared" si="262"/>
        <v>0</v>
      </c>
      <c r="DQ119" s="142">
        <f t="shared" si="262"/>
        <v>0</v>
      </c>
      <c r="DR119" s="142">
        <f t="shared" si="262"/>
        <v>0</v>
      </c>
      <c r="DS119" s="142">
        <f t="shared" si="262"/>
        <v>0</v>
      </c>
      <c r="DT119" s="142">
        <f t="shared" si="262"/>
        <v>0</v>
      </c>
      <c r="DU119" s="142">
        <f t="shared" si="262"/>
        <v>0</v>
      </c>
      <c r="DV119" s="142">
        <f t="shared" si="262"/>
        <v>0</v>
      </c>
      <c r="DW119" s="142">
        <f t="shared" si="262"/>
        <v>0</v>
      </c>
      <c r="DX119" s="142">
        <f t="shared" si="262"/>
        <v>0</v>
      </c>
      <c r="DY119" s="142">
        <f t="shared" si="262"/>
        <v>0</v>
      </c>
      <c r="DZ119" s="142">
        <f t="shared" si="262"/>
        <v>0</v>
      </c>
      <c r="EA119" s="142">
        <f t="shared" si="262"/>
        <v>0</v>
      </c>
      <c r="EB119" s="142">
        <f t="shared" si="262"/>
        <v>0</v>
      </c>
      <c r="EC119" s="142">
        <f t="shared" si="262"/>
        <v>0</v>
      </c>
      <c r="ED119" s="142">
        <f t="shared" si="262"/>
        <v>0</v>
      </c>
      <c r="EE119" s="142">
        <f t="shared" si="262"/>
        <v>0</v>
      </c>
      <c r="EF119" s="142">
        <f t="shared" si="262"/>
        <v>0</v>
      </c>
      <c r="EG119" s="142">
        <f t="shared" si="262"/>
        <v>0</v>
      </c>
      <c r="EH119" s="142">
        <f t="shared" si="262"/>
        <v>0</v>
      </c>
      <c r="EI119" s="142">
        <f t="shared" si="262"/>
        <v>0</v>
      </c>
      <c r="EJ119" s="142">
        <f t="shared" si="262"/>
        <v>0</v>
      </c>
      <c r="EK119" s="142">
        <f t="shared" si="262"/>
        <v>0</v>
      </c>
      <c r="EL119" s="142">
        <f t="shared" si="262"/>
        <v>0</v>
      </c>
      <c r="EM119" s="142">
        <f t="shared" si="262"/>
        <v>0</v>
      </c>
      <c r="EN119" s="142">
        <f t="shared" si="262"/>
        <v>0</v>
      </c>
      <c r="EO119" s="142">
        <f t="shared" si="262"/>
        <v>0</v>
      </c>
      <c r="EP119" s="142">
        <f t="shared" si="262"/>
        <v>0</v>
      </c>
      <c r="EQ119" s="142">
        <f t="shared" si="262"/>
        <v>0</v>
      </c>
      <c r="ER119" s="142">
        <f t="shared" si="262"/>
        <v>0</v>
      </c>
      <c r="ES119" s="142">
        <f t="shared" si="262"/>
        <v>0</v>
      </c>
      <c r="ET119" s="142">
        <f t="shared" si="262"/>
        <v>0</v>
      </c>
      <c r="EU119" s="142">
        <f t="shared" si="262"/>
        <v>0</v>
      </c>
      <c r="EV119" s="142">
        <f t="shared" si="262"/>
        <v>0</v>
      </c>
      <c r="EW119" s="142">
        <f t="shared" si="262"/>
        <v>0</v>
      </c>
      <c r="EX119" s="142">
        <f t="shared" si="262"/>
        <v>0</v>
      </c>
      <c r="EY119" s="142">
        <f t="shared" si="262"/>
        <v>0</v>
      </c>
      <c r="EZ119" s="144">
        <f t="shared" si="232"/>
        <v>0</v>
      </c>
      <c r="FA119" s="141">
        <f>IF(AND($M$3&gt;SUM(Q120:$Q$132),$G$3&lt;SUM(Q119:$Q$132)),$G$3-SUM(Q120:$Q$132),0)</f>
        <v>0</v>
      </c>
      <c r="FB119" s="120">
        <v>14</v>
      </c>
      <c r="FC119" s="145">
        <f>EM6</f>
        <v>0</v>
      </c>
      <c r="FD119" s="145">
        <f>EM133</f>
        <v>0</v>
      </c>
      <c r="FE119" s="141" t="str">
        <f t="shared" si="161"/>
        <v>x</v>
      </c>
    </row>
    <row r="120" spans="1:161" s="141" customFormat="1" ht="24.75" customHeight="1">
      <c r="A120" s="121"/>
      <c r="B120" s="121"/>
      <c r="C120" s="122"/>
      <c r="D120" s="123"/>
      <c r="E120" s="123"/>
      <c r="F120" s="124"/>
      <c r="G120" s="125">
        <f t="shared" si="164"/>
      </c>
      <c r="H120" s="126"/>
      <c r="I120" s="127">
        <f t="shared" si="170"/>
      </c>
      <c r="J120" s="128"/>
      <c r="K120" s="129"/>
      <c r="L120" s="130">
        <f t="shared" si="167"/>
      </c>
      <c r="M120" s="131"/>
      <c r="N120" s="130">
        <f t="shared" si="151"/>
      </c>
      <c r="O120" s="132"/>
      <c r="P120" s="133"/>
      <c r="Q120" s="134">
        <f t="shared" si="152"/>
      </c>
      <c r="R120" s="135">
        <f>IF(AND(E120=1,C120&gt;0),(D120-($B$4-C120)),IF(AND(E120&gt;0,E120=2),(D120-($B$4-C120))*'A - Condition &amp; Criticality'!$E$6,IF(AND(E120&gt;0,E120=3),(D120-($B$4-C120))*'A - Condition &amp; Criticality'!$E$7,IF(AND(E120&gt;0,E120=4),(D120-($B$4-C120))*'A - Condition &amp; Criticality'!$E$8,IF(AND(E120&gt;0,E120=5),(D120-($B$4-C120))*'A - Condition &amp; Criticality'!$E$9,IF(AND(E120&gt;0,E120=6),(D120-($B$4-C120))*'A - Condition &amp; Criticality'!$E$10,IF(AND(E120&gt;0,E120=7),(D120-($B$4-C120))*'A - Condition &amp; Criticality'!$E$11,0)))))))</f>
        <v>0</v>
      </c>
      <c r="S120" s="135">
        <f>IF(AND(E120&gt;0,E120=8),(D120-($B$4-C120))*'A - Condition &amp; Criticality'!$E$12,IF(AND(E120&gt;0,E120=9),(D120-($B$4-C120))*'A - Condition &amp; Criticality'!$E$13,IF(E120=10,0,0)))</f>
        <v>0</v>
      </c>
      <c r="T120" s="136">
        <f t="shared" si="227"/>
      </c>
      <c r="U120" s="137">
        <f t="shared" si="125"/>
        <v>0</v>
      </c>
      <c r="V120" s="138">
        <f t="shared" si="228"/>
        <v>0</v>
      </c>
      <c r="W120" s="138">
        <f t="shared" si="229"/>
        <v>0</v>
      </c>
      <c r="X120" s="139">
        <f>IF($M$3&gt;=SUM(AD120:$AD$132),0,IF(Y120&gt;=AD120,0,-PMT(AE120/12,(AB120)*12,0,(AD120-Y120))/$H$1))</f>
        <v>0</v>
      </c>
      <c r="Y120" s="138" t="e">
        <f>IF(Y121&gt;AD121,(-FV(AE120,(AB120-AB121),0,(Y121-AD121)))+-FV(AE120/12,(AB120-AB121)*12,SUM($X121:X$132)*$H$1),-FV(AE120/12,(AB120-AB121)*12,SUM(X121:$X$132)*$H$1,AC120))</f>
        <v>#N/A</v>
      </c>
      <c r="Z120" s="138" t="e">
        <f>IF(AND(AD120&gt;0,SUM($AD$8:AD119)=0,Y119&gt;0),Y119,0)</f>
        <v>#N/A</v>
      </c>
      <c r="AA120" s="140" t="b">
        <f>IF(AND(X120&gt;0,SUM($X$8:X119)=0),AB120)</f>
        <v>0</v>
      </c>
      <c r="AB120" s="141">
        <f t="shared" si="156"/>
        <v>0</v>
      </c>
      <c r="AC120" s="141">
        <f>IF(AND($M$3&gt;SUM(AD121:$AD$132),$M$3&lt;SUM(AD120:$AD$132)),$M$3-SUM(AD121:$AD$132),0)</f>
        <v>0</v>
      </c>
      <c r="AD120" s="142">
        <f t="shared" si="157"/>
        <v>0</v>
      </c>
      <c r="AE120" s="143" t="e">
        <f t="shared" si="126"/>
        <v>#N/A</v>
      </c>
      <c r="AF120" s="142">
        <f aca="true" t="shared" si="263" ref="AF120:CQ120">IF(AND(NOT(AF$6=AG$6),$T120=AF$6),$V120,0)</f>
        <v>0</v>
      </c>
      <c r="AG120" s="142">
        <f t="shared" si="263"/>
        <v>0</v>
      </c>
      <c r="AH120" s="142">
        <f t="shared" si="263"/>
        <v>0</v>
      </c>
      <c r="AI120" s="142">
        <f t="shared" si="263"/>
        <v>0</v>
      </c>
      <c r="AJ120" s="142">
        <f t="shared" si="263"/>
        <v>0</v>
      </c>
      <c r="AK120" s="142">
        <f t="shared" si="263"/>
        <v>0</v>
      </c>
      <c r="AL120" s="142">
        <f t="shared" si="263"/>
        <v>0</v>
      </c>
      <c r="AM120" s="142">
        <f t="shared" si="263"/>
        <v>0</v>
      </c>
      <c r="AN120" s="142">
        <f t="shared" si="263"/>
        <v>0</v>
      </c>
      <c r="AO120" s="142">
        <f t="shared" si="263"/>
        <v>0</v>
      </c>
      <c r="AP120" s="142">
        <f t="shared" si="263"/>
        <v>0</v>
      </c>
      <c r="AQ120" s="142">
        <f t="shared" si="263"/>
        <v>0</v>
      </c>
      <c r="AR120" s="142">
        <f t="shared" si="263"/>
        <v>0</v>
      </c>
      <c r="AS120" s="142">
        <f t="shared" si="263"/>
        <v>0</v>
      </c>
      <c r="AT120" s="142">
        <f t="shared" si="263"/>
        <v>0</v>
      </c>
      <c r="AU120" s="142">
        <f t="shared" si="263"/>
        <v>0</v>
      </c>
      <c r="AV120" s="142">
        <f t="shared" si="263"/>
        <v>0</v>
      </c>
      <c r="AW120" s="142">
        <f t="shared" si="263"/>
        <v>0</v>
      </c>
      <c r="AX120" s="142">
        <f t="shared" si="263"/>
        <v>0</v>
      </c>
      <c r="AY120" s="142">
        <f t="shared" si="263"/>
        <v>0</v>
      </c>
      <c r="AZ120" s="142">
        <f t="shared" si="263"/>
        <v>0</v>
      </c>
      <c r="BA120" s="142">
        <f t="shared" si="263"/>
        <v>0</v>
      </c>
      <c r="BB120" s="142">
        <f t="shared" si="263"/>
        <v>0</v>
      </c>
      <c r="BC120" s="142">
        <f t="shared" si="263"/>
        <v>0</v>
      </c>
      <c r="BD120" s="142">
        <f t="shared" si="263"/>
        <v>0</v>
      </c>
      <c r="BE120" s="142">
        <f t="shared" si="263"/>
        <v>0</v>
      </c>
      <c r="BF120" s="142">
        <f t="shared" si="263"/>
        <v>0</v>
      </c>
      <c r="BG120" s="142">
        <f t="shared" si="263"/>
        <v>0</v>
      </c>
      <c r="BH120" s="142">
        <f t="shared" si="263"/>
        <v>0</v>
      </c>
      <c r="BI120" s="142">
        <f t="shared" si="263"/>
        <v>0</v>
      </c>
      <c r="BJ120" s="142">
        <f t="shared" si="263"/>
        <v>0</v>
      </c>
      <c r="BK120" s="142">
        <f t="shared" si="263"/>
        <v>0</v>
      </c>
      <c r="BL120" s="142">
        <f t="shared" si="263"/>
        <v>0</v>
      </c>
      <c r="BM120" s="142">
        <f t="shared" si="263"/>
        <v>0</v>
      </c>
      <c r="BN120" s="142">
        <f t="shared" si="263"/>
        <v>0</v>
      </c>
      <c r="BO120" s="142">
        <f t="shared" si="263"/>
        <v>0</v>
      </c>
      <c r="BP120" s="142">
        <f t="shared" si="263"/>
        <v>0</v>
      </c>
      <c r="BQ120" s="142">
        <f t="shared" si="263"/>
        <v>0</v>
      </c>
      <c r="BR120" s="142">
        <f t="shared" si="263"/>
        <v>0</v>
      </c>
      <c r="BS120" s="142">
        <f t="shared" si="263"/>
        <v>0</v>
      </c>
      <c r="BT120" s="142">
        <f t="shared" si="263"/>
        <v>0</v>
      </c>
      <c r="BU120" s="142">
        <f t="shared" si="263"/>
        <v>0</v>
      </c>
      <c r="BV120" s="142">
        <f t="shared" si="263"/>
        <v>0</v>
      </c>
      <c r="BW120" s="142">
        <f t="shared" si="263"/>
        <v>0</v>
      </c>
      <c r="BX120" s="142">
        <f t="shared" si="263"/>
        <v>0</v>
      </c>
      <c r="BY120" s="142">
        <f t="shared" si="263"/>
        <v>0</v>
      </c>
      <c r="BZ120" s="142">
        <f t="shared" si="263"/>
        <v>0</v>
      </c>
      <c r="CA120" s="142">
        <f t="shared" si="263"/>
        <v>0</v>
      </c>
      <c r="CB120" s="142">
        <f t="shared" si="263"/>
        <v>0</v>
      </c>
      <c r="CC120" s="142">
        <f t="shared" si="263"/>
        <v>0</v>
      </c>
      <c r="CD120" s="142">
        <f t="shared" si="263"/>
        <v>0</v>
      </c>
      <c r="CE120" s="142">
        <f t="shared" si="263"/>
        <v>0</v>
      </c>
      <c r="CF120" s="142">
        <f t="shared" si="263"/>
        <v>0</v>
      </c>
      <c r="CG120" s="142">
        <f t="shared" si="263"/>
        <v>0</v>
      </c>
      <c r="CH120" s="142">
        <f t="shared" si="263"/>
        <v>0</v>
      </c>
      <c r="CI120" s="142">
        <f t="shared" si="263"/>
        <v>0</v>
      </c>
      <c r="CJ120" s="142">
        <f t="shared" si="263"/>
        <v>0</v>
      </c>
      <c r="CK120" s="142">
        <f t="shared" si="263"/>
        <v>0</v>
      </c>
      <c r="CL120" s="142">
        <f t="shared" si="263"/>
        <v>0</v>
      </c>
      <c r="CM120" s="142">
        <f t="shared" si="263"/>
        <v>0</v>
      </c>
      <c r="CN120" s="142">
        <f t="shared" si="263"/>
        <v>0</v>
      </c>
      <c r="CO120" s="142">
        <f t="shared" si="263"/>
        <v>0</v>
      </c>
      <c r="CP120" s="142">
        <f t="shared" si="263"/>
        <v>0</v>
      </c>
      <c r="CQ120" s="142">
        <f t="shared" si="263"/>
        <v>0</v>
      </c>
      <c r="CR120" s="142">
        <f aca="true" t="shared" si="264" ref="CR120:EY120">IF(AND(NOT(CR$6=CS$6),$T120=CR$6),$V120,0)</f>
        <v>0</v>
      </c>
      <c r="CS120" s="142">
        <f t="shared" si="264"/>
        <v>0</v>
      </c>
      <c r="CT120" s="142">
        <f t="shared" si="264"/>
        <v>0</v>
      </c>
      <c r="CU120" s="142">
        <f t="shared" si="264"/>
        <v>0</v>
      </c>
      <c r="CV120" s="142">
        <f t="shared" si="264"/>
        <v>0</v>
      </c>
      <c r="CW120" s="142">
        <f t="shared" si="264"/>
        <v>0</v>
      </c>
      <c r="CX120" s="142">
        <f t="shared" si="264"/>
        <v>0</v>
      </c>
      <c r="CY120" s="142">
        <f t="shared" si="264"/>
        <v>0</v>
      </c>
      <c r="CZ120" s="142">
        <f t="shared" si="264"/>
        <v>0</v>
      </c>
      <c r="DA120" s="142">
        <f t="shared" si="264"/>
        <v>0</v>
      </c>
      <c r="DB120" s="142">
        <f t="shared" si="264"/>
        <v>0</v>
      </c>
      <c r="DC120" s="142">
        <f t="shared" si="264"/>
        <v>0</v>
      </c>
      <c r="DD120" s="142">
        <f t="shared" si="264"/>
        <v>0</v>
      </c>
      <c r="DE120" s="142">
        <f t="shared" si="264"/>
        <v>0</v>
      </c>
      <c r="DF120" s="142">
        <f t="shared" si="264"/>
        <v>0</v>
      </c>
      <c r="DG120" s="142">
        <f t="shared" si="264"/>
        <v>0</v>
      </c>
      <c r="DH120" s="142">
        <f t="shared" si="264"/>
        <v>0</v>
      </c>
      <c r="DI120" s="142">
        <f t="shared" si="264"/>
        <v>0</v>
      </c>
      <c r="DJ120" s="142">
        <f t="shared" si="264"/>
        <v>0</v>
      </c>
      <c r="DK120" s="142">
        <f t="shared" si="264"/>
        <v>0</v>
      </c>
      <c r="DL120" s="142">
        <f t="shared" si="264"/>
        <v>0</v>
      </c>
      <c r="DM120" s="142">
        <f t="shared" si="264"/>
        <v>0</v>
      </c>
      <c r="DN120" s="142">
        <f t="shared" si="264"/>
        <v>0</v>
      </c>
      <c r="DO120" s="142">
        <f t="shared" si="264"/>
        <v>0</v>
      </c>
      <c r="DP120" s="142">
        <f t="shared" si="264"/>
        <v>0</v>
      </c>
      <c r="DQ120" s="142">
        <f t="shared" si="264"/>
        <v>0</v>
      </c>
      <c r="DR120" s="142">
        <f t="shared" si="264"/>
        <v>0</v>
      </c>
      <c r="DS120" s="142">
        <f t="shared" si="264"/>
        <v>0</v>
      </c>
      <c r="DT120" s="142">
        <f t="shared" si="264"/>
        <v>0</v>
      </c>
      <c r="DU120" s="142">
        <f t="shared" si="264"/>
        <v>0</v>
      </c>
      <c r="DV120" s="142">
        <f t="shared" si="264"/>
        <v>0</v>
      </c>
      <c r="DW120" s="142">
        <f t="shared" si="264"/>
        <v>0</v>
      </c>
      <c r="DX120" s="142">
        <f t="shared" si="264"/>
        <v>0</v>
      </c>
      <c r="DY120" s="142">
        <f t="shared" si="264"/>
        <v>0</v>
      </c>
      <c r="DZ120" s="142">
        <f t="shared" si="264"/>
        <v>0</v>
      </c>
      <c r="EA120" s="142">
        <f t="shared" si="264"/>
        <v>0</v>
      </c>
      <c r="EB120" s="142">
        <f t="shared" si="264"/>
        <v>0</v>
      </c>
      <c r="EC120" s="142">
        <f t="shared" si="264"/>
        <v>0</v>
      </c>
      <c r="ED120" s="142">
        <f t="shared" si="264"/>
        <v>0</v>
      </c>
      <c r="EE120" s="142">
        <f t="shared" si="264"/>
        <v>0</v>
      </c>
      <c r="EF120" s="142">
        <f t="shared" si="264"/>
        <v>0</v>
      </c>
      <c r="EG120" s="142">
        <f t="shared" si="264"/>
        <v>0</v>
      </c>
      <c r="EH120" s="142">
        <f t="shared" si="264"/>
        <v>0</v>
      </c>
      <c r="EI120" s="142">
        <f t="shared" si="264"/>
        <v>0</v>
      </c>
      <c r="EJ120" s="142">
        <f t="shared" si="264"/>
        <v>0</v>
      </c>
      <c r="EK120" s="142">
        <f t="shared" si="264"/>
        <v>0</v>
      </c>
      <c r="EL120" s="142">
        <f t="shared" si="264"/>
        <v>0</v>
      </c>
      <c r="EM120" s="142">
        <f t="shared" si="264"/>
        <v>0</v>
      </c>
      <c r="EN120" s="142">
        <f t="shared" si="264"/>
        <v>0</v>
      </c>
      <c r="EO120" s="142">
        <f t="shared" si="264"/>
        <v>0</v>
      </c>
      <c r="EP120" s="142">
        <f t="shared" si="264"/>
        <v>0</v>
      </c>
      <c r="EQ120" s="142">
        <f t="shared" si="264"/>
        <v>0</v>
      </c>
      <c r="ER120" s="142">
        <f t="shared" si="264"/>
        <v>0</v>
      </c>
      <c r="ES120" s="142">
        <f t="shared" si="264"/>
        <v>0</v>
      </c>
      <c r="ET120" s="142">
        <f t="shared" si="264"/>
        <v>0</v>
      </c>
      <c r="EU120" s="142">
        <f t="shared" si="264"/>
        <v>0</v>
      </c>
      <c r="EV120" s="142">
        <f t="shared" si="264"/>
        <v>0</v>
      </c>
      <c r="EW120" s="142">
        <f t="shared" si="264"/>
        <v>0</v>
      </c>
      <c r="EX120" s="142">
        <f t="shared" si="264"/>
        <v>0</v>
      </c>
      <c r="EY120" s="142">
        <f t="shared" si="264"/>
        <v>0</v>
      </c>
      <c r="EZ120" s="144">
        <f t="shared" si="232"/>
        <v>0</v>
      </c>
      <c r="FA120" s="141">
        <f>IF(AND($M$3&gt;SUM(Q121:$Q$132),$G$3&lt;SUM(Q120:$Q$132)),$G$3-SUM(Q121:$Q$132),0)</f>
        <v>0</v>
      </c>
      <c r="FB120" s="120">
        <v>13</v>
      </c>
      <c r="FC120" s="145">
        <f>EN6</f>
        <v>0</v>
      </c>
      <c r="FD120" s="145">
        <f>EN133</f>
        <v>0</v>
      </c>
      <c r="FE120" s="141" t="str">
        <f t="shared" si="161"/>
        <v>x</v>
      </c>
    </row>
    <row r="121" spans="1:161" s="141" customFormat="1" ht="24.75" customHeight="1">
      <c r="A121" s="121"/>
      <c r="B121" s="121"/>
      <c r="C121" s="122"/>
      <c r="D121" s="123"/>
      <c r="E121" s="123"/>
      <c r="F121" s="124"/>
      <c r="G121" s="125">
        <f t="shared" si="164"/>
      </c>
      <c r="H121" s="126"/>
      <c r="I121" s="127">
        <f t="shared" si="170"/>
      </c>
      <c r="J121" s="128"/>
      <c r="K121" s="129"/>
      <c r="L121" s="130">
        <f t="shared" si="167"/>
      </c>
      <c r="M121" s="131"/>
      <c r="N121" s="130">
        <f t="shared" si="151"/>
      </c>
      <c r="O121" s="132"/>
      <c r="P121" s="133"/>
      <c r="Q121" s="134">
        <f t="shared" si="152"/>
      </c>
      <c r="R121" s="135">
        <f>IF(AND(E121=1,C121&gt;0),(D121-($B$4-C121)),IF(AND(E121&gt;0,E121=2),(D121-($B$4-C121))*'A - Condition &amp; Criticality'!$E$6,IF(AND(E121&gt;0,E121=3),(D121-($B$4-C121))*'A - Condition &amp; Criticality'!$E$7,IF(AND(E121&gt;0,E121=4),(D121-($B$4-C121))*'A - Condition &amp; Criticality'!$E$8,IF(AND(E121&gt;0,E121=5),(D121-($B$4-C121))*'A - Condition &amp; Criticality'!$E$9,IF(AND(E121&gt;0,E121=6),(D121-($B$4-C121))*'A - Condition &amp; Criticality'!$E$10,IF(AND(E121&gt;0,E121=7),(D121-($B$4-C121))*'A - Condition &amp; Criticality'!$E$11,0)))))))</f>
        <v>0</v>
      </c>
      <c r="S121" s="135">
        <f>IF(AND(E121&gt;0,E121=8),(D121-($B$4-C121))*'A - Condition &amp; Criticality'!$E$12,IF(AND(E121&gt;0,E121=9),(D121-($B$4-C121))*'A - Condition &amp; Criticality'!$E$13,IF(E121=10,0,0)))</f>
        <v>0</v>
      </c>
      <c r="T121" s="136">
        <f t="shared" si="227"/>
      </c>
      <c r="U121" s="137">
        <f t="shared" si="125"/>
        <v>0</v>
      </c>
      <c r="V121" s="138">
        <f t="shared" si="228"/>
        <v>0</v>
      </c>
      <c r="W121" s="138">
        <f t="shared" si="229"/>
        <v>0</v>
      </c>
      <c r="X121" s="139">
        <f>IF($M$3&gt;=SUM(AD121:$AD$132),0,IF(Y121&gt;=AD121,0,-PMT(AE121/12,(AB121)*12,0,(AD121-Y121))/$H$1))</f>
        <v>0</v>
      </c>
      <c r="Y121" s="138" t="e">
        <f>IF(Y122&gt;AD122,(-FV(AE121,(AB121-AB122),0,(Y122-AD122)))+-FV(AE121/12,(AB121-AB122)*12,SUM($X122:X$132)*$H$1),-FV(AE121/12,(AB121-AB122)*12,SUM(X122:$X$132)*$H$1,AC121))</f>
        <v>#N/A</v>
      </c>
      <c r="Z121" s="138" t="e">
        <f>IF(AND(AD121&gt;0,SUM($AD$8:AD120)=0,Y120&gt;0),Y120,0)</f>
        <v>#N/A</v>
      </c>
      <c r="AA121" s="140" t="b">
        <f>IF(AND(X121&gt;0,SUM($X$8:X120)=0),AB121)</f>
        <v>0</v>
      </c>
      <c r="AB121" s="141">
        <f t="shared" si="156"/>
        <v>0</v>
      </c>
      <c r="AC121" s="141">
        <f>IF(AND($M$3&gt;SUM(AD122:$AD$132),$M$3&lt;SUM(AD121:$AD$132)),$M$3-SUM(AD122:$AD$132),0)</f>
        <v>0</v>
      </c>
      <c r="AD121" s="142">
        <f t="shared" si="157"/>
        <v>0</v>
      </c>
      <c r="AE121" s="143" t="e">
        <f t="shared" si="126"/>
        <v>#N/A</v>
      </c>
      <c r="AF121" s="142">
        <f aca="true" t="shared" si="265" ref="AF121:CQ121">IF(AND(NOT(AF$6=AG$6),$T121=AF$6),$V121,0)</f>
        <v>0</v>
      </c>
      <c r="AG121" s="142">
        <f t="shared" si="265"/>
        <v>0</v>
      </c>
      <c r="AH121" s="142">
        <f t="shared" si="265"/>
        <v>0</v>
      </c>
      <c r="AI121" s="142">
        <f t="shared" si="265"/>
        <v>0</v>
      </c>
      <c r="AJ121" s="142">
        <f t="shared" si="265"/>
        <v>0</v>
      </c>
      <c r="AK121" s="142">
        <f t="shared" si="265"/>
        <v>0</v>
      </c>
      <c r="AL121" s="142">
        <f t="shared" si="265"/>
        <v>0</v>
      </c>
      <c r="AM121" s="142">
        <f t="shared" si="265"/>
        <v>0</v>
      </c>
      <c r="AN121" s="142">
        <f t="shared" si="265"/>
        <v>0</v>
      </c>
      <c r="AO121" s="142">
        <f t="shared" si="265"/>
        <v>0</v>
      </c>
      <c r="AP121" s="142">
        <f t="shared" si="265"/>
        <v>0</v>
      </c>
      <c r="AQ121" s="142">
        <f t="shared" si="265"/>
        <v>0</v>
      </c>
      <c r="AR121" s="142">
        <f t="shared" si="265"/>
        <v>0</v>
      </c>
      <c r="AS121" s="142">
        <f t="shared" si="265"/>
        <v>0</v>
      </c>
      <c r="AT121" s="142">
        <f t="shared" si="265"/>
        <v>0</v>
      </c>
      <c r="AU121" s="142">
        <f t="shared" si="265"/>
        <v>0</v>
      </c>
      <c r="AV121" s="142">
        <f t="shared" si="265"/>
        <v>0</v>
      </c>
      <c r="AW121" s="142">
        <f t="shared" si="265"/>
        <v>0</v>
      </c>
      <c r="AX121" s="142">
        <f t="shared" si="265"/>
        <v>0</v>
      </c>
      <c r="AY121" s="142">
        <f t="shared" si="265"/>
        <v>0</v>
      </c>
      <c r="AZ121" s="142">
        <f t="shared" si="265"/>
        <v>0</v>
      </c>
      <c r="BA121" s="142">
        <f t="shared" si="265"/>
        <v>0</v>
      </c>
      <c r="BB121" s="142">
        <f t="shared" si="265"/>
        <v>0</v>
      </c>
      <c r="BC121" s="142">
        <f t="shared" si="265"/>
        <v>0</v>
      </c>
      <c r="BD121" s="142">
        <f t="shared" si="265"/>
        <v>0</v>
      </c>
      <c r="BE121" s="142">
        <f t="shared" si="265"/>
        <v>0</v>
      </c>
      <c r="BF121" s="142">
        <f t="shared" si="265"/>
        <v>0</v>
      </c>
      <c r="BG121" s="142">
        <f t="shared" si="265"/>
        <v>0</v>
      </c>
      <c r="BH121" s="142">
        <f t="shared" si="265"/>
        <v>0</v>
      </c>
      <c r="BI121" s="142">
        <f t="shared" si="265"/>
        <v>0</v>
      </c>
      <c r="BJ121" s="142">
        <f t="shared" si="265"/>
        <v>0</v>
      </c>
      <c r="BK121" s="142">
        <f t="shared" si="265"/>
        <v>0</v>
      </c>
      <c r="BL121" s="142">
        <f t="shared" si="265"/>
        <v>0</v>
      </c>
      <c r="BM121" s="142">
        <f t="shared" si="265"/>
        <v>0</v>
      </c>
      <c r="BN121" s="142">
        <f t="shared" si="265"/>
        <v>0</v>
      </c>
      <c r="BO121" s="142">
        <f t="shared" si="265"/>
        <v>0</v>
      </c>
      <c r="BP121" s="142">
        <f t="shared" si="265"/>
        <v>0</v>
      </c>
      <c r="BQ121" s="142">
        <f t="shared" si="265"/>
        <v>0</v>
      </c>
      <c r="BR121" s="142">
        <f t="shared" si="265"/>
        <v>0</v>
      </c>
      <c r="BS121" s="142">
        <f t="shared" si="265"/>
        <v>0</v>
      </c>
      <c r="BT121" s="142">
        <f t="shared" si="265"/>
        <v>0</v>
      </c>
      <c r="BU121" s="142">
        <f t="shared" si="265"/>
        <v>0</v>
      </c>
      <c r="BV121" s="142">
        <f t="shared" si="265"/>
        <v>0</v>
      </c>
      <c r="BW121" s="142">
        <f t="shared" si="265"/>
        <v>0</v>
      </c>
      <c r="BX121" s="142">
        <f t="shared" si="265"/>
        <v>0</v>
      </c>
      <c r="BY121" s="142">
        <f t="shared" si="265"/>
        <v>0</v>
      </c>
      <c r="BZ121" s="142">
        <f t="shared" si="265"/>
        <v>0</v>
      </c>
      <c r="CA121" s="142">
        <f t="shared" si="265"/>
        <v>0</v>
      </c>
      <c r="CB121" s="142">
        <f t="shared" si="265"/>
        <v>0</v>
      </c>
      <c r="CC121" s="142">
        <f t="shared" si="265"/>
        <v>0</v>
      </c>
      <c r="CD121" s="142">
        <f t="shared" si="265"/>
        <v>0</v>
      </c>
      <c r="CE121" s="142">
        <f t="shared" si="265"/>
        <v>0</v>
      </c>
      <c r="CF121" s="142">
        <f t="shared" si="265"/>
        <v>0</v>
      </c>
      <c r="CG121" s="142">
        <f t="shared" si="265"/>
        <v>0</v>
      </c>
      <c r="CH121" s="142">
        <f t="shared" si="265"/>
        <v>0</v>
      </c>
      <c r="CI121" s="142">
        <f t="shared" si="265"/>
        <v>0</v>
      </c>
      <c r="CJ121" s="142">
        <f t="shared" si="265"/>
        <v>0</v>
      </c>
      <c r="CK121" s="142">
        <f t="shared" si="265"/>
        <v>0</v>
      </c>
      <c r="CL121" s="142">
        <f t="shared" si="265"/>
        <v>0</v>
      </c>
      <c r="CM121" s="142">
        <f t="shared" si="265"/>
        <v>0</v>
      </c>
      <c r="CN121" s="142">
        <f t="shared" si="265"/>
        <v>0</v>
      </c>
      <c r="CO121" s="142">
        <f t="shared" si="265"/>
        <v>0</v>
      </c>
      <c r="CP121" s="142">
        <f t="shared" si="265"/>
        <v>0</v>
      </c>
      <c r="CQ121" s="142">
        <f t="shared" si="265"/>
        <v>0</v>
      </c>
      <c r="CR121" s="142">
        <f aca="true" t="shared" si="266" ref="CR121:EY121">IF(AND(NOT(CR$6=CS$6),$T121=CR$6),$V121,0)</f>
        <v>0</v>
      </c>
      <c r="CS121" s="142">
        <f t="shared" si="266"/>
        <v>0</v>
      </c>
      <c r="CT121" s="142">
        <f t="shared" si="266"/>
        <v>0</v>
      </c>
      <c r="CU121" s="142">
        <f t="shared" si="266"/>
        <v>0</v>
      </c>
      <c r="CV121" s="142">
        <f t="shared" si="266"/>
        <v>0</v>
      </c>
      <c r="CW121" s="142">
        <f t="shared" si="266"/>
        <v>0</v>
      </c>
      <c r="CX121" s="142">
        <f t="shared" si="266"/>
        <v>0</v>
      </c>
      <c r="CY121" s="142">
        <f t="shared" si="266"/>
        <v>0</v>
      </c>
      <c r="CZ121" s="142">
        <f t="shared" si="266"/>
        <v>0</v>
      </c>
      <c r="DA121" s="142">
        <f t="shared" si="266"/>
        <v>0</v>
      </c>
      <c r="DB121" s="142">
        <f t="shared" si="266"/>
        <v>0</v>
      </c>
      <c r="DC121" s="142">
        <f t="shared" si="266"/>
        <v>0</v>
      </c>
      <c r="DD121" s="142">
        <f t="shared" si="266"/>
        <v>0</v>
      </c>
      <c r="DE121" s="142">
        <f t="shared" si="266"/>
        <v>0</v>
      </c>
      <c r="DF121" s="142">
        <f t="shared" si="266"/>
        <v>0</v>
      </c>
      <c r="DG121" s="142">
        <f t="shared" si="266"/>
        <v>0</v>
      </c>
      <c r="DH121" s="142">
        <f t="shared" si="266"/>
        <v>0</v>
      </c>
      <c r="DI121" s="142">
        <f t="shared" si="266"/>
        <v>0</v>
      </c>
      <c r="DJ121" s="142">
        <f t="shared" si="266"/>
        <v>0</v>
      </c>
      <c r="DK121" s="142">
        <f t="shared" si="266"/>
        <v>0</v>
      </c>
      <c r="DL121" s="142">
        <f t="shared" si="266"/>
        <v>0</v>
      </c>
      <c r="DM121" s="142">
        <f t="shared" si="266"/>
        <v>0</v>
      </c>
      <c r="DN121" s="142">
        <f t="shared" si="266"/>
        <v>0</v>
      </c>
      <c r="DO121" s="142">
        <f t="shared" si="266"/>
        <v>0</v>
      </c>
      <c r="DP121" s="142">
        <f t="shared" si="266"/>
        <v>0</v>
      </c>
      <c r="DQ121" s="142">
        <f t="shared" si="266"/>
        <v>0</v>
      </c>
      <c r="DR121" s="142">
        <f t="shared" si="266"/>
        <v>0</v>
      </c>
      <c r="DS121" s="142">
        <f t="shared" si="266"/>
        <v>0</v>
      </c>
      <c r="DT121" s="142">
        <f t="shared" si="266"/>
        <v>0</v>
      </c>
      <c r="DU121" s="142">
        <f t="shared" si="266"/>
        <v>0</v>
      </c>
      <c r="DV121" s="142">
        <f t="shared" si="266"/>
        <v>0</v>
      </c>
      <c r="DW121" s="142">
        <f t="shared" si="266"/>
        <v>0</v>
      </c>
      <c r="DX121" s="142">
        <f t="shared" si="266"/>
        <v>0</v>
      </c>
      <c r="DY121" s="142">
        <f t="shared" si="266"/>
        <v>0</v>
      </c>
      <c r="DZ121" s="142">
        <f t="shared" si="266"/>
        <v>0</v>
      </c>
      <c r="EA121" s="142">
        <f t="shared" si="266"/>
        <v>0</v>
      </c>
      <c r="EB121" s="142">
        <f t="shared" si="266"/>
        <v>0</v>
      </c>
      <c r="EC121" s="142">
        <f t="shared" si="266"/>
        <v>0</v>
      </c>
      <c r="ED121" s="142">
        <f t="shared" si="266"/>
        <v>0</v>
      </c>
      <c r="EE121" s="142">
        <f t="shared" si="266"/>
        <v>0</v>
      </c>
      <c r="EF121" s="142">
        <f t="shared" si="266"/>
        <v>0</v>
      </c>
      <c r="EG121" s="142">
        <f t="shared" si="266"/>
        <v>0</v>
      </c>
      <c r="EH121" s="142">
        <f t="shared" si="266"/>
        <v>0</v>
      </c>
      <c r="EI121" s="142">
        <f t="shared" si="266"/>
        <v>0</v>
      </c>
      <c r="EJ121" s="142">
        <f t="shared" si="266"/>
        <v>0</v>
      </c>
      <c r="EK121" s="142">
        <f t="shared" si="266"/>
        <v>0</v>
      </c>
      <c r="EL121" s="142">
        <f t="shared" si="266"/>
        <v>0</v>
      </c>
      <c r="EM121" s="142">
        <f t="shared" si="266"/>
        <v>0</v>
      </c>
      <c r="EN121" s="142">
        <f t="shared" si="266"/>
        <v>0</v>
      </c>
      <c r="EO121" s="142">
        <f t="shared" si="266"/>
        <v>0</v>
      </c>
      <c r="EP121" s="142">
        <f t="shared" si="266"/>
        <v>0</v>
      </c>
      <c r="EQ121" s="142">
        <f t="shared" si="266"/>
        <v>0</v>
      </c>
      <c r="ER121" s="142">
        <f t="shared" si="266"/>
        <v>0</v>
      </c>
      <c r="ES121" s="142">
        <f t="shared" si="266"/>
        <v>0</v>
      </c>
      <c r="ET121" s="142">
        <f t="shared" si="266"/>
        <v>0</v>
      </c>
      <c r="EU121" s="142">
        <f t="shared" si="266"/>
        <v>0</v>
      </c>
      <c r="EV121" s="142">
        <f t="shared" si="266"/>
        <v>0</v>
      </c>
      <c r="EW121" s="142">
        <f t="shared" si="266"/>
        <v>0</v>
      </c>
      <c r="EX121" s="142">
        <f t="shared" si="266"/>
        <v>0</v>
      </c>
      <c r="EY121" s="142">
        <f t="shared" si="266"/>
        <v>0</v>
      </c>
      <c r="EZ121" s="144">
        <f t="shared" si="232"/>
        <v>0</v>
      </c>
      <c r="FA121" s="141">
        <f>IF(AND($M$3&gt;SUM(Q122:$Q$132),$G$3&lt;SUM(Q121:$Q$132)),$G$3-SUM(Q122:$Q$132),0)</f>
        <v>0</v>
      </c>
      <c r="FB121" s="120">
        <v>12</v>
      </c>
      <c r="FC121" s="145">
        <f>EO6</f>
        <v>0</v>
      </c>
      <c r="FD121" s="145">
        <f>EO133</f>
        <v>0</v>
      </c>
      <c r="FE121" s="141" t="str">
        <f t="shared" si="161"/>
        <v>x</v>
      </c>
    </row>
    <row r="122" spans="1:161" s="141" customFormat="1" ht="24.75" customHeight="1">
      <c r="A122" s="121"/>
      <c r="B122" s="121"/>
      <c r="C122" s="122"/>
      <c r="D122" s="123"/>
      <c r="E122" s="123"/>
      <c r="F122" s="124"/>
      <c r="G122" s="125">
        <f t="shared" si="164"/>
      </c>
      <c r="H122" s="126"/>
      <c r="I122" s="127">
        <f t="shared" si="170"/>
      </c>
      <c r="J122" s="128"/>
      <c r="K122" s="129"/>
      <c r="L122" s="130">
        <f t="shared" si="167"/>
      </c>
      <c r="M122" s="131"/>
      <c r="N122" s="130">
        <f t="shared" si="151"/>
      </c>
      <c r="O122" s="132"/>
      <c r="P122" s="133"/>
      <c r="Q122" s="134">
        <f t="shared" si="152"/>
      </c>
      <c r="R122" s="135">
        <f>IF(AND(E122=1,C122&gt;0),(D122-($B$4-C122)),IF(AND(E122&gt;0,E122=2),(D122-($B$4-C122))*'A - Condition &amp; Criticality'!$E$6,IF(AND(E122&gt;0,E122=3),(D122-($B$4-C122))*'A - Condition &amp; Criticality'!$E$7,IF(AND(E122&gt;0,E122=4),(D122-($B$4-C122))*'A - Condition &amp; Criticality'!$E$8,IF(AND(E122&gt;0,E122=5),(D122-($B$4-C122))*'A - Condition &amp; Criticality'!$E$9,IF(AND(E122&gt;0,E122=6),(D122-($B$4-C122))*'A - Condition &amp; Criticality'!$E$10,IF(AND(E122&gt;0,E122=7),(D122-($B$4-C122))*'A - Condition &amp; Criticality'!$E$11,0)))))))</f>
        <v>0</v>
      </c>
      <c r="S122" s="135">
        <f>IF(AND(E122&gt;0,E122=8),(D122-($B$4-C122))*'A - Condition &amp; Criticality'!$E$12,IF(AND(E122&gt;0,E122=9),(D122-($B$4-C122))*'A - Condition &amp; Criticality'!$E$13,IF(E122=10,0,0)))</f>
        <v>0</v>
      </c>
      <c r="T122" s="136">
        <f t="shared" si="227"/>
      </c>
      <c r="U122" s="137">
        <f t="shared" si="125"/>
        <v>0</v>
      </c>
      <c r="V122" s="138">
        <f t="shared" si="228"/>
        <v>0</v>
      </c>
      <c r="W122" s="138">
        <f t="shared" si="229"/>
        <v>0</v>
      </c>
      <c r="X122" s="139">
        <f>IF($M$3&gt;=SUM(AD122:$AD$132),0,IF(Y122&gt;=AD122,0,-PMT(AE122/12,(AB122)*12,0,(AD122-Y122))/$H$1))</f>
        <v>0</v>
      </c>
      <c r="Y122" s="138" t="e">
        <f>IF(Y123&gt;AD123,(-FV(AE122,(AB122-AB123),0,(Y123-AD123)))+-FV(AE122/12,(AB122-AB123)*12,SUM($X123:X$132)*$H$1),-FV(AE122/12,(AB122-AB123)*12,SUM(X123:$X$132)*$H$1,AC122))</f>
        <v>#N/A</v>
      </c>
      <c r="Z122" s="138" t="e">
        <f>IF(AND(AD122&gt;0,SUM($AD$8:AD121)=0,Y121&gt;0),Y121,0)</f>
        <v>#N/A</v>
      </c>
      <c r="AA122" s="140" t="b">
        <f>IF(AND(X122&gt;0,SUM($X$8:X121)=0),AB122)</f>
        <v>0</v>
      </c>
      <c r="AB122" s="141">
        <f t="shared" si="156"/>
        <v>0</v>
      </c>
      <c r="AC122" s="141">
        <f>IF(AND($M$3&gt;SUM(AD123:$AD$132),$M$3&lt;SUM(AD122:$AD$132)),$M$3-SUM(AD123:$AD$132),0)</f>
        <v>0</v>
      </c>
      <c r="AD122" s="142">
        <f t="shared" si="157"/>
        <v>0</v>
      </c>
      <c r="AE122" s="143" t="e">
        <f t="shared" si="126"/>
        <v>#N/A</v>
      </c>
      <c r="AF122" s="142">
        <f aca="true" t="shared" si="267" ref="AF122:CQ122">IF(AND(NOT(AF$6=AG$6),$T122=AF$6),$V122,0)</f>
        <v>0</v>
      </c>
      <c r="AG122" s="142">
        <f t="shared" si="267"/>
        <v>0</v>
      </c>
      <c r="AH122" s="142">
        <f t="shared" si="267"/>
        <v>0</v>
      </c>
      <c r="AI122" s="142">
        <f t="shared" si="267"/>
        <v>0</v>
      </c>
      <c r="AJ122" s="142">
        <f t="shared" si="267"/>
        <v>0</v>
      </c>
      <c r="AK122" s="142">
        <f t="shared" si="267"/>
        <v>0</v>
      </c>
      <c r="AL122" s="142">
        <f t="shared" si="267"/>
        <v>0</v>
      </c>
      <c r="AM122" s="142">
        <f t="shared" si="267"/>
        <v>0</v>
      </c>
      <c r="AN122" s="142">
        <f t="shared" si="267"/>
        <v>0</v>
      </c>
      <c r="AO122" s="142">
        <f t="shared" si="267"/>
        <v>0</v>
      </c>
      <c r="AP122" s="142">
        <f t="shared" si="267"/>
        <v>0</v>
      </c>
      <c r="AQ122" s="142">
        <f t="shared" si="267"/>
        <v>0</v>
      </c>
      <c r="AR122" s="142">
        <f t="shared" si="267"/>
        <v>0</v>
      </c>
      <c r="AS122" s="142">
        <f t="shared" si="267"/>
        <v>0</v>
      </c>
      <c r="AT122" s="142">
        <f t="shared" si="267"/>
        <v>0</v>
      </c>
      <c r="AU122" s="142">
        <f t="shared" si="267"/>
        <v>0</v>
      </c>
      <c r="AV122" s="142">
        <f t="shared" si="267"/>
        <v>0</v>
      </c>
      <c r="AW122" s="142">
        <f t="shared" si="267"/>
        <v>0</v>
      </c>
      <c r="AX122" s="142">
        <f t="shared" si="267"/>
        <v>0</v>
      </c>
      <c r="AY122" s="142">
        <f t="shared" si="267"/>
        <v>0</v>
      </c>
      <c r="AZ122" s="142">
        <f t="shared" si="267"/>
        <v>0</v>
      </c>
      <c r="BA122" s="142">
        <f t="shared" si="267"/>
        <v>0</v>
      </c>
      <c r="BB122" s="142">
        <f t="shared" si="267"/>
        <v>0</v>
      </c>
      <c r="BC122" s="142">
        <f t="shared" si="267"/>
        <v>0</v>
      </c>
      <c r="BD122" s="142">
        <f t="shared" si="267"/>
        <v>0</v>
      </c>
      <c r="BE122" s="142">
        <f t="shared" si="267"/>
        <v>0</v>
      </c>
      <c r="BF122" s="142">
        <f t="shared" si="267"/>
        <v>0</v>
      </c>
      <c r="BG122" s="142">
        <f t="shared" si="267"/>
        <v>0</v>
      </c>
      <c r="BH122" s="142">
        <f t="shared" si="267"/>
        <v>0</v>
      </c>
      <c r="BI122" s="142">
        <f t="shared" si="267"/>
        <v>0</v>
      </c>
      <c r="BJ122" s="142">
        <f t="shared" si="267"/>
        <v>0</v>
      </c>
      <c r="BK122" s="142">
        <f t="shared" si="267"/>
        <v>0</v>
      </c>
      <c r="BL122" s="142">
        <f t="shared" si="267"/>
        <v>0</v>
      </c>
      <c r="BM122" s="142">
        <f t="shared" si="267"/>
        <v>0</v>
      </c>
      <c r="BN122" s="142">
        <f t="shared" si="267"/>
        <v>0</v>
      </c>
      <c r="BO122" s="142">
        <f t="shared" si="267"/>
        <v>0</v>
      </c>
      <c r="BP122" s="142">
        <f t="shared" si="267"/>
        <v>0</v>
      </c>
      <c r="BQ122" s="142">
        <f t="shared" si="267"/>
        <v>0</v>
      </c>
      <c r="BR122" s="142">
        <f t="shared" si="267"/>
        <v>0</v>
      </c>
      <c r="BS122" s="142">
        <f t="shared" si="267"/>
        <v>0</v>
      </c>
      <c r="BT122" s="142">
        <f t="shared" si="267"/>
        <v>0</v>
      </c>
      <c r="BU122" s="142">
        <f t="shared" si="267"/>
        <v>0</v>
      </c>
      <c r="BV122" s="142">
        <f t="shared" si="267"/>
        <v>0</v>
      </c>
      <c r="BW122" s="142">
        <f t="shared" si="267"/>
        <v>0</v>
      </c>
      <c r="BX122" s="142">
        <f t="shared" si="267"/>
        <v>0</v>
      </c>
      <c r="BY122" s="142">
        <f t="shared" si="267"/>
        <v>0</v>
      </c>
      <c r="BZ122" s="142">
        <f t="shared" si="267"/>
        <v>0</v>
      </c>
      <c r="CA122" s="142">
        <f t="shared" si="267"/>
        <v>0</v>
      </c>
      <c r="CB122" s="142">
        <f t="shared" si="267"/>
        <v>0</v>
      </c>
      <c r="CC122" s="142">
        <f t="shared" si="267"/>
        <v>0</v>
      </c>
      <c r="CD122" s="142">
        <f t="shared" si="267"/>
        <v>0</v>
      </c>
      <c r="CE122" s="142">
        <f t="shared" si="267"/>
        <v>0</v>
      </c>
      <c r="CF122" s="142">
        <f t="shared" si="267"/>
        <v>0</v>
      </c>
      <c r="CG122" s="142">
        <f t="shared" si="267"/>
        <v>0</v>
      </c>
      <c r="CH122" s="142">
        <f t="shared" si="267"/>
        <v>0</v>
      </c>
      <c r="CI122" s="142">
        <f t="shared" si="267"/>
        <v>0</v>
      </c>
      <c r="CJ122" s="142">
        <f t="shared" si="267"/>
        <v>0</v>
      </c>
      <c r="CK122" s="142">
        <f t="shared" si="267"/>
        <v>0</v>
      </c>
      <c r="CL122" s="142">
        <f t="shared" si="267"/>
        <v>0</v>
      </c>
      <c r="CM122" s="142">
        <f t="shared" si="267"/>
        <v>0</v>
      </c>
      <c r="CN122" s="142">
        <f t="shared" si="267"/>
        <v>0</v>
      </c>
      <c r="CO122" s="142">
        <f t="shared" si="267"/>
        <v>0</v>
      </c>
      <c r="CP122" s="142">
        <f t="shared" si="267"/>
        <v>0</v>
      </c>
      <c r="CQ122" s="142">
        <f t="shared" si="267"/>
        <v>0</v>
      </c>
      <c r="CR122" s="142">
        <f aca="true" t="shared" si="268" ref="CR122:EY122">IF(AND(NOT(CR$6=CS$6),$T122=CR$6),$V122,0)</f>
        <v>0</v>
      </c>
      <c r="CS122" s="142">
        <f t="shared" si="268"/>
        <v>0</v>
      </c>
      <c r="CT122" s="142">
        <f t="shared" si="268"/>
        <v>0</v>
      </c>
      <c r="CU122" s="142">
        <f t="shared" si="268"/>
        <v>0</v>
      </c>
      <c r="CV122" s="142">
        <f t="shared" si="268"/>
        <v>0</v>
      </c>
      <c r="CW122" s="142">
        <f t="shared" si="268"/>
        <v>0</v>
      </c>
      <c r="CX122" s="142">
        <f t="shared" si="268"/>
        <v>0</v>
      </c>
      <c r="CY122" s="142">
        <f t="shared" si="268"/>
        <v>0</v>
      </c>
      <c r="CZ122" s="142">
        <f t="shared" si="268"/>
        <v>0</v>
      </c>
      <c r="DA122" s="142">
        <f t="shared" si="268"/>
        <v>0</v>
      </c>
      <c r="DB122" s="142">
        <f t="shared" si="268"/>
        <v>0</v>
      </c>
      <c r="DC122" s="142">
        <f t="shared" si="268"/>
        <v>0</v>
      </c>
      <c r="DD122" s="142">
        <f t="shared" si="268"/>
        <v>0</v>
      </c>
      <c r="DE122" s="142">
        <f t="shared" si="268"/>
        <v>0</v>
      </c>
      <c r="DF122" s="142">
        <f t="shared" si="268"/>
        <v>0</v>
      </c>
      <c r="DG122" s="142">
        <f t="shared" si="268"/>
        <v>0</v>
      </c>
      <c r="DH122" s="142">
        <f t="shared" si="268"/>
        <v>0</v>
      </c>
      <c r="DI122" s="142">
        <f t="shared" si="268"/>
        <v>0</v>
      </c>
      <c r="DJ122" s="142">
        <f t="shared" si="268"/>
        <v>0</v>
      </c>
      <c r="DK122" s="142">
        <f t="shared" si="268"/>
        <v>0</v>
      </c>
      <c r="DL122" s="142">
        <f t="shared" si="268"/>
        <v>0</v>
      </c>
      <c r="DM122" s="142">
        <f t="shared" si="268"/>
        <v>0</v>
      </c>
      <c r="DN122" s="142">
        <f t="shared" si="268"/>
        <v>0</v>
      </c>
      <c r="DO122" s="142">
        <f t="shared" si="268"/>
        <v>0</v>
      </c>
      <c r="DP122" s="142">
        <f t="shared" si="268"/>
        <v>0</v>
      </c>
      <c r="DQ122" s="142">
        <f t="shared" si="268"/>
        <v>0</v>
      </c>
      <c r="DR122" s="142">
        <f t="shared" si="268"/>
        <v>0</v>
      </c>
      <c r="DS122" s="142">
        <f t="shared" si="268"/>
        <v>0</v>
      </c>
      <c r="DT122" s="142">
        <f t="shared" si="268"/>
        <v>0</v>
      </c>
      <c r="DU122" s="142">
        <f t="shared" si="268"/>
        <v>0</v>
      </c>
      <c r="DV122" s="142">
        <f t="shared" si="268"/>
        <v>0</v>
      </c>
      <c r="DW122" s="142">
        <f t="shared" si="268"/>
        <v>0</v>
      </c>
      <c r="DX122" s="142">
        <f t="shared" si="268"/>
        <v>0</v>
      </c>
      <c r="DY122" s="142">
        <f t="shared" si="268"/>
        <v>0</v>
      </c>
      <c r="DZ122" s="142">
        <f t="shared" si="268"/>
        <v>0</v>
      </c>
      <c r="EA122" s="142">
        <f t="shared" si="268"/>
        <v>0</v>
      </c>
      <c r="EB122" s="142">
        <f t="shared" si="268"/>
        <v>0</v>
      </c>
      <c r="EC122" s="142">
        <f t="shared" si="268"/>
        <v>0</v>
      </c>
      <c r="ED122" s="142">
        <f t="shared" si="268"/>
        <v>0</v>
      </c>
      <c r="EE122" s="142">
        <f t="shared" si="268"/>
        <v>0</v>
      </c>
      <c r="EF122" s="142">
        <f t="shared" si="268"/>
        <v>0</v>
      </c>
      <c r="EG122" s="142">
        <f t="shared" si="268"/>
        <v>0</v>
      </c>
      <c r="EH122" s="142">
        <f t="shared" si="268"/>
        <v>0</v>
      </c>
      <c r="EI122" s="142">
        <f t="shared" si="268"/>
        <v>0</v>
      </c>
      <c r="EJ122" s="142">
        <f t="shared" si="268"/>
        <v>0</v>
      </c>
      <c r="EK122" s="142">
        <f t="shared" si="268"/>
        <v>0</v>
      </c>
      <c r="EL122" s="142">
        <f t="shared" si="268"/>
        <v>0</v>
      </c>
      <c r="EM122" s="142">
        <f t="shared" si="268"/>
        <v>0</v>
      </c>
      <c r="EN122" s="142">
        <f t="shared" si="268"/>
        <v>0</v>
      </c>
      <c r="EO122" s="142">
        <f t="shared" si="268"/>
        <v>0</v>
      </c>
      <c r="EP122" s="142">
        <f t="shared" si="268"/>
        <v>0</v>
      </c>
      <c r="EQ122" s="142">
        <f t="shared" si="268"/>
        <v>0</v>
      </c>
      <c r="ER122" s="142">
        <f t="shared" si="268"/>
        <v>0</v>
      </c>
      <c r="ES122" s="142">
        <f t="shared" si="268"/>
        <v>0</v>
      </c>
      <c r="ET122" s="142">
        <f t="shared" si="268"/>
        <v>0</v>
      </c>
      <c r="EU122" s="142">
        <f t="shared" si="268"/>
        <v>0</v>
      </c>
      <c r="EV122" s="142">
        <f t="shared" si="268"/>
        <v>0</v>
      </c>
      <c r="EW122" s="142">
        <f t="shared" si="268"/>
        <v>0</v>
      </c>
      <c r="EX122" s="142">
        <f t="shared" si="268"/>
        <v>0</v>
      </c>
      <c r="EY122" s="142">
        <f t="shared" si="268"/>
        <v>0</v>
      </c>
      <c r="EZ122" s="144">
        <f t="shared" si="232"/>
        <v>0</v>
      </c>
      <c r="FA122" s="141">
        <f>IF(AND($M$3&gt;SUM(Q123:$Q$132),$G$3&lt;SUM(Q122:$Q$132)),$G$3-SUM(Q123:$Q$132),0)</f>
        <v>0</v>
      </c>
      <c r="FB122" s="120">
        <v>11</v>
      </c>
      <c r="FC122" s="145">
        <f>EP6</f>
        <v>0</v>
      </c>
      <c r="FD122" s="145">
        <f>EP133</f>
        <v>0</v>
      </c>
      <c r="FE122" s="141" t="str">
        <f t="shared" si="161"/>
        <v>x</v>
      </c>
    </row>
    <row r="123" spans="1:161" s="141" customFormat="1" ht="24.75" customHeight="1">
      <c r="A123" s="121"/>
      <c r="B123" s="121"/>
      <c r="C123" s="122"/>
      <c r="D123" s="123"/>
      <c r="E123" s="123"/>
      <c r="F123" s="124"/>
      <c r="G123" s="125">
        <f t="shared" si="164"/>
      </c>
      <c r="H123" s="126"/>
      <c r="I123" s="127">
        <f t="shared" si="170"/>
      </c>
      <c r="J123" s="128"/>
      <c r="K123" s="129"/>
      <c r="L123" s="130">
        <f t="shared" si="167"/>
      </c>
      <c r="M123" s="131"/>
      <c r="N123" s="130">
        <f t="shared" si="151"/>
      </c>
      <c r="O123" s="132"/>
      <c r="P123" s="133"/>
      <c r="Q123" s="134">
        <f t="shared" si="152"/>
      </c>
      <c r="R123" s="135">
        <f>IF(AND(E123=1,C123&gt;0),(D123-($B$4-C123)),IF(AND(E123&gt;0,E123=2),(D123-($B$4-C123))*'A - Condition &amp; Criticality'!$E$6,IF(AND(E123&gt;0,E123=3),(D123-($B$4-C123))*'A - Condition &amp; Criticality'!$E$7,IF(AND(E123&gt;0,E123=4),(D123-($B$4-C123))*'A - Condition &amp; Criticality'!$E$8,IF(AND(E123&gt;0,E123=5),(D123-($B$4-C123))*'A - Condition &amp; Criticality'!$E$9,IF(AND(E123&gt;0,E123=6),(D123-($B$4-C123))*'A - Condition &amp; Criticality'!$E$10,IF(AND(E123&gt;0,E123=7),(D123-($B$4-C123))*'A - Condition &amp; Criticality'!$E$11,0)))))))</f>
        <v>0</v>
      </c>
      <c r="S123" s="135">
        <f>IF(AND(E123&gt;0,E123=8),(D123-($B$4-C123))*'A - Condition &amp; Criticality'!$E$12,IF(AND(E123&gt;0,E123=9),(D123-($B$4-C123))*'A - Condition &amp; Criticality'!$E$13,IF(E123=10,0,0)))</f>
        <v>0</v>
      </c>
      <c r="T123" s="136">
        <f t="shared" si="227"/>
      </c>
      <c r="U123" s="137">
        <f t="shared" si="125"/>
        <v>0</v>
      </c>
      <c r="V123" s="138">
        <f t="shared" si="228"/>
        <v>0</v>
      </c>
      <c r="W123" s="138">
        <f t="shared" si="229"/>
        <v>0</v>
      </c>
      <c r="X123" s="139">
        <f>IF($M$3&gt;=SUM(AD123:$AD$132),0,IF(Y123&gt;=AD123,0,-PMT(AE123/12,(AB123)*12,0,(AD123-Y123))/$H$1))</f>
        <v>0</v>
      </c>
      <c r="Y123" s="138" t="e">
        <f>IF(Y124&gt;AD124,(-FV(AE123,(AB123-AB124),0,(Y124-AD124)))+-FV(AE123/12,(AB123-AB124)*12,SUM($X124:X$132)*$H$1),-FV(AE123/12,(AB123-AB124)*12,SUM(X124:$X$132)*$H$1,AC123))</f>
        <v>#N/A</v>
      </c>
      <c r="Z123" s="138" t="e">
        <f>IF(AND(AD123&gt;0,SUM($AD$8:AD122)=0,Y122&gt;0),Y122,0)</f>
        <v>#N/A</v>
      </c>
      <c r="AA123" s="140" t="b">
        <f>IF(AND(X123&gt;0,SUM($X$8:X122)=0),AB123)</f>
        <v>0</v>
      </c>
      <c r="AB123" s="141">
        <f t="shared" si="156"/>
        <v>0</v>
      </c>
      <c r="AC123" s="141">
        <f>IF(AND($M$3&gt;SUM(AD124:$AD$132),$M$3&lt;SUM(AD123:$AD$132)),$M$3-SUM(AD124:$AD$132),0)</f>
        <v>0</v>
      </c>
      <c r="AD123" s="142">
        <f t="shared" si="157"/>
        <v>0</v>
      </c>
      <c r="AE123" s="143" t="e">
        <f t="shared" si="126"/>
        <v>#N/A</v>
      </c>
      <c r="AF123" s="142">
        <f aca="true" t="shared" si="269" ref="AF123:CQ123">IF(AND(NOT(AF$6=AG$6),$T123=AF$6),$V123,0)</f>
        <v>0</v>
      </c>
      <c r="AG123" s="142">
        <f t="shared" si="269"/>
        <v>0</v>
      </c>
      <c r="AH123" s="142">
        <f t="shared" si="269"/>
        <v>0</v>
      </c>
      <c r="AI123" s="142">
        <f t="shared" si="269"/>
        <v>0</v>
      </c>
      <c r="AJ123" s="142">
        <f t="shared" si="269"/>
        <v>0</v>
      </c>
      <c r="AK123" s="142">
        <f t="shared" si="269"/>
        <v>0</v>
      </c>
      <c r="AL123" s="142">
        <f t="shared" si="269"/>
        <v>0</v>
      </c>
      <c r="AM123" s="142">
        <f t="shared" si="269"/>
        <v>0</v>
      </c>
      <c r="AN123" s="142">
        <f t="shared" si="269"/>
        <v>0</v>
      </c>
      <c r="AO123" s="142">
        <f t="shared" si="269"/>
        <v>0</v>
      </c>
      <c r="AP123" s="142">
        <f t="shared" si="269"/>
        <v>0</v>
      </c>
      <c r="AQ123" s="142">
        <f t="shared" si="269"/>
        <v>0</v>
      </c>
      <c r="AR123" s="142">
        <f t="shared" si="269"/>
        <v>0</v>
      </c>
      <c r="AS123" s="142">
        <f t="shared" si="269"/>
        <v>0</v>
      </c>
      <c r="AT123" s="142">
        <f t="shared" si="269"/>
        <v>0</v>
      </c>
      <c r="AU123" s="142">
        <f t="shared" si="269"/>
        <v>0</v>
      </c>
      <c r="AV123" s="142">
        <f t="shared" si="269"/>
        <v>0</v>
      </c>
      <c r="AW123" s="142">
        <f t="shared" si="269"/>
        <v>0</v>
      </c>
      <c r="AX123" s="142">
        <f t="shared" si="269"/>
        <v>0</v>
      </c>
      <c r="AY123" s="142">
        <f t="shared" si="269"/>
        <v>0</v>
      </c>
      <c r="AZ123" s="142">
        <f t="shared" si="269"/>
        <v>0</v>
      </c>
      <c r="BA123" s="142">
        <f t="shared" si="269"/>
        <v>0</v>
      </c>
      <c r="BB123" s="142">
        <f t="shared" si="269"/>
        <v>0</v>
      </c>
      <c r="BC123" s="142">
        <f t="shared" si="269"/>
        <v>0</v>
      </c>
      <c r="BD123" s="142">
        <f t="shared" si="269"/>
        <v>0</v>
      </c>
      <c r="BE123" s="142">
        <f t="shared" si="269"/>
        <v>0</v>
      </c>
      <c r="BF123" s="142">
        <f t="shared" si="269"/>
        <v>0</v>
      </c>
      <c r="BG123" s="142">
        <f t="shared" si="269"/>
        <v>0</v>
      </c>
      <c r="BH123" s="142">
        <f t="shared" si="269"/>
        <v>0</v>
      </c>
      <c r="BI123" s="142">
        <f t="shared" si="269"/>
        <v>0</v>
      </c>
      <c r="BJ123" s="142">
        <f t="shared" si="269"/>
        <v>0</v>
      </c>
      <c r="BK123" s="142">
        <f t="shared" si="269"/>
        <v>0</v>
      </c>
      <c r="BL123" s="142">
        <f t="shared" si="269"/>
        <v>0</v>
      </c>
      <c r="BM123" s="142">
        <f t="shared" si="269"/>
        <v>0</v>
      </c>
      <c r="BN123" s="142">
        <f t="shared" si="269"/>
        <v>0</v>
      </c>
      <c r="BO123" s="142">
        <f t="shared" si="269"/>
        <v>0</v>
      </c>
      <c r="BP123" s="142">
        <f t="shared" si="269"/>
        <v>0</v>
      </c>
      <c r="BQ123" s="142">
        <f t="shared" si="269"/>
        <v>0</v>
      </c>
      <c r="BR123" s="142">
        <f t="shared" si="269"/>
        <v>0</v>
      </c>
      <c r="BS123" s="142">
        <f t="shared" si="269"/>
        <v>0</v>
      </c>
      <c r="BT123" s="142">
        <f t="shared" si="269"/>
        <v>0</v>
      </c>
      <c r="BU123" s="142">
        <f t="shared" si="269"/>
        <v>0</v>
      </c>
      <c r="BV123" s="142">
        <f t="shared" si="269"/>
        <v>0</v>
      </c>
      <c r="BW123" s="142">
        <f t="shared" si="269"/>
        <v>0</v>
      </c>
      <c r="BX123" s="142">
        <f t="shared" si="269"/>
        <v>0</v>
      </c>
      <c r="BY123" s="142">
        <f t="shared" si="269"/>
        <v>0</v>
      </c>
      <c r="BZ123" s="142">
        <f t="shared" si="269"/>
        <v>0</v>
      </c>
      <c r="CA123" s="142">
        <f t="shared" si="269"/>
        <v>0</v>
      </c>
      <c r="CB123" s="142">
        <f t="shared" si="269"/>
        <v>0</v>
      </c>
      <c r="CC123" s="142">
        <f t="shared" si="269"/>
        <v>0</v>
      </c>
      <c r="CD123" s="142">
        <f t="shared" si="269"/>
        <v>0</v>
      </c>
      <c r="CE123" s="142">
        <f t="shared" si="269"/>
        <v>0</v>
      </c>
      <c r="CF123" s="142">
        <f t="shared" si="269"/>
        <v>0</v>
      </c>
      <c r="CG123" s="142">
        <f t="shared" si="269"/>
        <v>0</v>
      </c>
      <c r="CH123" s="142">
        <f t="shared" si="269"/>
        <v>0</v>
      </c>
      <c r="CI123" s="142">
        <f t="shared" si="269"/>
        <v>0</v>
      </c>
      <c r="CJ123" s="142">
        <f t="shared" si="269"/>
        <v>0</v>
      </c>
      <c r="CK123" s="142">
        <f t="shared" si="269"/>
        <v>0</v>
      </c>
      <c r="CL123" s="142">
        <f t="shared" si="269"/>
        <v>0</v>
      </c>
      <c r="CM123" s="142">
        <f t="shared" si="269"/>
        <v>0</v>
      </c>
      <c r="CN123" s="142">
        <f t="shared" si="269"/>
        <v>0</v>
      </c>
      <c r="CO123" s="142">
        <f t="shared" si="269"/>
        <v>0</v>
      </c>
      <c r="CP123" s="142">
        <f t="shared" si="269"/>
        <v>0</v>
      </c>
      <c r="CQ123" s="142">
        <f t="shared" si="269"/>
        <v>0</v>
      </c>
      <c r="CR123" s="142">
        <f aca="true" t="shared" si="270" ref="CR123:EY123">IF(AND(NOT(CR$6=CS$6),$T123=CR$6),$V123,0)</f>
        <v>0</v>
      </c>
      <c r="CS123" s="142">
        <f t="shared" si="270"/>
        <v>0</v>
      </c>
      <c r="CT123" s="142">
        <f t="shared" si="270"/>
        <v>0</v>
      </c>
      <c r="CU123" s="142">
        <f t="shared" si="270"/>
        <v>0</v>
      </c>
      <c r="CV123" s="142">
        <f t="shared" si="270"/>
        <v>0</v>
      </c>
      <c r="CW123" s="142">
        <f t="shared" si="270"/>
        <v>0</v>
      </c>
      <c r="CX123" s="142">
        <f t="shared" si="270"/>
        <v>0</v>
      </c>
      <c r="CY123" s="142">
        <f t="shared" si="270"/>
        <v>0</v>
      </c>
      <c r="CZ123" s="142">
        <f t="shared" si="270"/>
        <v>0</v>
      </c>
      <c r="DA123" s="142">
        <f t="shared" si="270"/>
        <v>0</v>
      </c>
      <c r="DB123" s="142">
        <f t="shared" si="270"/>
        <v>0</v>
      </c>
      <c r="DC123" s="142">
        <f t="shared" si="270"/>
        <v>0</v>
      </c>
      <c r="DD123" s="142">
        <f t="shared" si="270"/>
        <v>0</v>
      </c>
      <c r="DE123" s="142">
        <f t="shared" si="270"/>
        <v>0</v>
      </c>
      <c r="DF123" s="142">
        <f t="shared" si="270"/>
        <v>0</v>
      </c>
      <c r="DG123" s="142">
        <f t="shared" si="270"/>
        <v>0</v>
      </c>
      <c r="DH123" s="142">
        <f t="shared" si="270"/>
        <v>0</v>
      </c>
      <c r="DI123" s="142">
        <f t="shared" si="270"/>
        <v>0</v>
      </c>
      <c r="DJ123" s="142">
        <f t="shared" si="270"/>
        <v>0</v>
      </c>
      <c r="DK123" s="142">
        <f t="shared" si="270"/>
        <v>0</v>
      </c>
      <c r="DL123" s="142">
        <f t="shared" si="270"/>
        <v>0</v>
      </c>
      <c r="DM123" s="142">
        <f t="shared" si="270"/>
        <v>0</v>
      </c>
      <c r="DN123" s="142">
        <f t="shared" si="270"/>
        <v>0</v>
      </c>
      <c r="DO123" s="142">
        <f t="shared" si="270"/>
        <v>0</v>
      </c>
      <c r="DP123" s="142">
        <f t="shared" si="270"/>
        <v>0</v>
      </c>
      <c r="DQ123" s="142">
        <f t="shared" si="270"/>
        <v>0</v>
      </c>
      <c r="DR123" s="142">
        <f t="shared" si="270"/>
        <v>0</v>
      </c>
      <c r="DS123" s="142">
        <f t="shared" si="270"/>
        <v>0</v>
      </c>
      <c r="DT123" s="142">
        <f t="shared" si="270"/>
        <v>0</v>
      </c>
      <c r="DU123" s="142">
        <f t="shared" si="270"/>
        <v>0</v>
      </c>
      <c r="DV123" s="142">
        <f t="shared" si="270"/>
        <v>0</v>
      </c>
      <c r="DW123" s="142">
        <f t="shared" si="270"/>
        <v>0</v>
      </c>
      <c r="DX123" s="142">
        <f t="shared" si="270"/>
        <v>0</v>
      </c>
      <c r="DY123" s="142">
        <f t="shared" si="270"/>
        <v>0</v>
      </c>
      <c r="DZ123" s="142">
        <f t="shared" si="270"/>
        <v>0</v>
      </c>
      <c r="EA123" s="142">
        <f t="shared" si="270"/>
        <v>0</v>
      </c>
      <c r="EB123" s="142">
        <f t="shared" si="270"/>
        <v>0</v>
      </c>
      <c r="EC123" s="142">
        <f t="shared" si="270"/>
        <v>0</v>
      </c>
      <c r="ED123" s="142">
        <f t="shared" si="270"/>
        <v>0</v>
      </c>
      <c r="EE123" s="142">
        <f t="shared" si="270"/>
        <v>0</v>
      </c>
      <c r="EF123" s="142">
        <f t="shared" si="270"/>
        <v>0</v>
      </c>
      <c r="EG123" s="142">
        <f t="shared" si="270"/>
        <v>0</v>
      </c>
      <c r="EH123" s="142">
        <f t="shared" si="270"/>
        <v>0</v>
      </c>
      <c r="EI123" s="142">
        <f t="shared" si="270"/>
        <v>0</v>
      </c>
      <c r="EJ123" s="142">
        <f t="shared" si="270"/>
        <v>0</v>
      </c>
      <c r="EK123" s="142">
        <f t="shared" si="270"/>
        <v>0</v>
      </c>
      <c r="EL123" s="142">
        <f t="shared" si="270"/>
        <v>0</v>
      </c>
      <c r="EM123" s="142">
        <f t="shared" si="270"/>
        <v>0</v>
      </c>
      <c r="EN123" s="142">
        <f t="shared" si="270"/>
        <v>0</v>
      </c>
      <c r="EO123" s="142">
        <f t="shared" si="270"/>
        <v>0</v>
      </c>
      <c r="EP123" s="142">
        <f t="shared" si="270"/>
        <v>0</v>
      </c>
      <c r="EQ123" s="142">
        <f t="shared" si="270"/>
        <v>0</v>
      </c>
      <c r="ER123" s="142">
        <f t="shared" si="270"/>
        <v>0</v>
      </c>
      <c r="ES123" s="142">
        <f t="shared" si="270"/>
        <v>0</v>
      </c>
      <c r="ET123" s="142">
        <f t="shared" si="270"/>
        <v>0</v>
      </c>
      <c r="EU123" s="142">
        <f t="shared" si="270"/>
        <v>0</v>
      </c>
      <c r="EV123" s="142">
        <f t="shared" si="270"/>
        <v>0</v>
      </c>
      <c r="EW123" s="142">
        <f t="shared" si="270"/>
        <v>0</v>
      </c>
      <c r="EX123" s="142">
        <f t="shared" si="270"/>
        <v>0</v>
      </c>
      <c r="EY123" s="142">
        <f t="shared" si="270"/>
        <v>0</v>
      </c>
      <c r="EZ123" s="144">
        <f t="shared" si="232"/>
        <v>0</v>
      </c>
      <c r="FA123" s="141">
        <f>IF(AND($M$3&gt;SUM(Q124:$Q$132),$G$3&lt;SUM(Q123:$Q$132)),$G$3-SUM(Q124:$Q$132),0)</f>
        <v>0</v>
      </c>
      <c r="FB123" s="120">
        <v>10</v>
      </c>
      <c r="FC123" s="145">
        <f>EQ6</f>
        <v>0</v>
      </c>
      <c r="FD123" s="145">
        <f>EQ133</f>
        <v>0</v>
      </c>
      <c r="FE123" s="141" t="str">
        <f t="shared" si="161"/>
        <v>x</v>
      </c>
    </row>
    <row r="124" spans="1:161" s="141" customFormat="1" ht="24.75" customHeight="1">
      <c r="A124" s="121"/>
      <c r="B124" s="121"/>
      <c r="C124" s="122"/>
      <c r="D124" s="123"/>
      <c r="E124" s="123"/>
      <c r="F124" s="124"/>
      <c r="G124" s="125">
        <f t="shared" si="164"/>
      </c>
      <c r="H124" s="126"/>
      <c r="I124" s="127">
        <f t="shared" si="170"/>
      </c>
      <c r="J124" s="128"/>
      <c r="K124" s="129"/>
      <c r="L124" s="130">
        <f t="shared" si="167"/>
      </c>
      <c r="M124" s="131"/>
      <c r="N124" s="130">
        <f t="shared" si="151"/>
      </c>
      <c r="O124" s="132"/>
      <c r="P124" s="133"/>
      <c r="Q124" s="134">
        <f t="shared" si="152"/>
      </c>
      <c r="R124" s="135">
        <f>IF(AND(E124=1,C124&gt;0),(D124-($B$4-C124)),IF(AND(E124&gt;0,E124=2),(D124-($B$4-C124))*'A - Condition &amp; Criticality'!$E$6,IF(AND(E124&gt;0,E124=3),(D124-($B$4-C124))*'A - Condition &amp; Criticality'!$E$7,IF(AND(E124&gt;0,E124=4),(D124-($B$4-C124))*'A - Condition &amp; Criticality'!$E$8,IF(AND(E124&gt;0,E124=5),(D124-($B$4-C124))*'A - Condition &amp; Criticality'!$E$9,IF(AND(E124&gt;0,E124=6),(D124-($B$4-C124))*'A - Condition &amp; Criticality'!$E$10,IF(AND(E124&gt;0,E124=7),(D124-($B$4-C124))*'A - Condition &amp; Criticality'!$E$11,0)))))))</f>
        <v>0</v>
      </c>
      <c r="S124" s="135">
        <f>IF(AND(E124&gt;0,E124=8),(D124-($B$4-C124))*'A - Condition &amp; Criticality'!$E$12,IF(AND(E124&gt;0,E124=9),(D124-($B$4-C124))*'A - Condition &amp; Criticality'!$E$13,IF(E124=10,0,0)))</f>
        <v>0</v>
      </c>
      <c r="T124" s="136">
        <f t="shared" si="227"/>
      </c>
      <c r="U124" s="137">
        <f aca="true" t="shared" si="271" ref="U124:U132">P124</f>
        <v>0</v>
      </c>
      <c r="V124" s="138">
        <f t="shared" si="228"/>
        <v>0</v>
      </c>
      <c r="W124" s="138">
        <f t="shared" si="229"/>
        <v>0</v>
      </c>
      <c r="X124" s="139">
        <f>IF($M$3&gt;=SUM(AD124:$AD$132),0,IF(Y124&gt;=AD124,0,-PMT(AE124/12,(AB124)*12,0,(AD124-Y124))/$H$1))</f>
        <v>0</v>
      </c>
      <c r="Y124" s="138" t="e">
        <f>IF(Y125&gt;AD125,(-FV(AE124,(AB124-AB125),0,(Y125-AD125)))+-FV(AE124/12,(AB124-AB125)*12,SUM($X125:X$132)*$H$1),-FV(AE124/12,(AB124-AB125)*12,SUM(X125:$X$132)*$H$1,AC124))</f>
        <v>#N/A</v>
      </c>
      <c r="Z124" s="138" t="e">
        <f>IF(AND(AD124&gt;0,SUM($AD$8:AD123)=0,Y123&gt;0),Y123,0)</f>
        <v>#N/A</v>
      </c>
      <c r="AA124" s="140" t="b">
        <f>IF(AND(X124&gt;0,SUM($X$8:X123)=0),AB124)</f>
        <v>0</v>
      </c>
      <c r="AB124" s="141">
        <f t="shared" si="156"/>
        <v>0</v>
      </c>
      <c r="AC124" s="141">
        <f>IF(AND($M$3&gt;SUM(AD125:$AD$132),$M$3&lt;SUM(AD124:$AD$132)),$M$3-SUM(AD125:$AD$132),0)</f>
        <v>0</v>
      </c>
      <c r="AD124" s="142">
        <f t="shared" si="157"/>
        <v>0</v>
      </c>
      <c r="AE124" s="143" t="e">
        <f aca="true" t="shared" si="272" ref="AE124:AE132">INDEX($T$8:$U$132,MATCH(AB124,$T$8:$T$132,0),2)</f>
        <v>#N/A</v>
      </c>
      <c r="AF124" s="142">
        <f aca="true" t="shared" si="273" ref="AF124:CQ124">IF(AND(NOT(AF$6=AG$6),$T124=AF$6),$V124,0)</f>
        <v>0</v>
      </c>
      <c r="AG124" s="142">
        <f t="shared" si="273"/>
        <v>0</v>
      </c>
      <c r="AH124" s="142">
        <f t="shared" si="273"/>
        <v>0</v>
      </c>
      <c r="AI124" s="142">
        <f t="shared" si="273"/>
        <v>0</v>
      </c>
      <c r="AJ124" s="142">
        <f t="shared" si="273"/>
        <v>0</v>
      </c>
      <c r="AK124" s="142">
        <f t="shared" si="273"/>
        <v>0</v>
      </c>
      <c r="AL124" s="142">
        <f t="shared" si="273"/>
        <v>0</v>
      </c>
      <c r="AM124" s="142">
        <f t="shared" si="273"/>
        <v>0</v>
      </c>
      <c r="AN124" s="142">
        <f t="shared" si="273"/>
        <v>0</v>
      </c>
      <c r="AO124" s="142">
        <f t="shared" si="273"/>
        <v>0</v>
      </c>
      <c r="AP124" s="142">
        <f t="shared" si="273"/>
        <v>0</v>
      </c>
      <c r="AQ124" s="142">
        <f t="shared" si="273"/>
        <v>0</v>
      </c>
      <c r="AR124" s="142">
        <f t="shared" si="273"/>
        <v>0</v>
      </c>
      <c r="AS124" s="142">
        <f t="shared" si="273"/>
        <v>0</v>
      </c>
      <c r="AT124" s="142">
        <f t="shared" si="273"/>
        <v>0</v>
      </c>
      <c r="AU124" s="142">
        <f t="shared" si="273"/>
        <v>0</v>
      </c>
      <c r="AV124" s="142">
        <f t="shared" si="273"/>
        <v>0</v>
      </c>
      <c r="AW124" s="142">
        <f t="shared" si="273"/>
        <v>0</v>
      </c>
      <c r="AX124" s="142">
        <f t="shared" si="273"/>
        <v>0</v>
      </c>
      <c r="AY124" s="142">
        <f t="shared" si="273"/>
        <v>0</v>
      </c>
      <c r="AZ124" s="142">
        <f t="shared" si="273"/>
        <v>0</v>
      </c>
      <c r="BA124" s="142">
        <f t="shared" si="273"/>
        <v>0</v>
      </c>
      <c r="BB124" s="142">
        <f t="shared" si="273"/>
        <v>0</v>
      </c>
      <c r="BC124" s="142">
        <f t="shared" si="273"/>
        <v>0</v>
      </c>
      <c r="BD124" s="142">
        <f t="shared" si="273"/>
        <v>0</v>
      </c>
      <c r="BE124" s="142">
        <f t="shared" si="273"/>
        <v>0</v>
      </c>
      <c r="BF124" s="142">
        <f t="shared" si="273"/>
        <v>0</v>
      </c>
      <c r="BG124" s="142">
        <f t="shared" si="273"/>
        <v>0</v>
      </c>
      <c r="BH124" s="142">
        <f t="shared" si="273"/>
        <v>0</v>
      </c>
      <c r="BI124" s="142">
        <f t="shared" si="273"/>
        <v>0</v>
      </c>
      <c r="BJ124" s="142">
        <f t="shared" si="273"/>
        <v>0</v>
      </c>
      <c r="BK124" s="142">
        <f t="shared" si="273"/>
        <v>0</v>
      </c>
      <c r="BL124" s="142">
        <f t="shared" si="273"/>
        <v>0</v>
      </c>
      <c r="BM124" s="142">
        <f t="shared" si="273"/>
        <v>0</v>
      </c>
      <c r="BN124" s="142">
        <f t="shared" si="273"/>
        <v>0</v>
      </c>
      <c r="BO124" s="142">
        <f t="shared" si="273"/>
        <v>0</v>
      </c>
      <c r="BP124" s="142">
        <f t="shared" si="273"/>
        <v>0</v>
      </c>
      <c r="BQ124" s="142">
        <f t="shared" si="273"/>
        <v>0</v>
      </c>
      <c r="BR124" s="142">
        <f t="shared" si="273"/>
        <v>0</v>
      </c>
      <c r="BS124" s="142">
        <f t="shared" si="273"/>
        <v>0</v>
      </c>
      <c r="BT124" s="142">
        <f t="shared" si="273"/>
        <v>0</v>
      </c>
      <c r="BU124" s="142">
        <f t="shared" si="273"/>
        <v>0</v>
      </c>
      <c r="BV124" s="142">
        <f t="shared" si="273"/>
        <v>0</v>
      </c>
      <c r="BW124" s="142">
        <f t="shared" si="273"/>
        <v>0</v>
      </c>
      <c r="BX124" s="142">
        <f t="shared" si="273"/>
        <v>0</v>
      </c>
      <c r="BY124" s="142">
        <f t="shared" si="273"/>
        <v>0</v>
      </c>
      <c r="BZ124" s="142">
        <f t="shared" si="273"/>
        <v>0</v>
      </c>
      <c r="CA124" s="142">
        <f t="shared" si="273"/>
        <v>0</v>
      </c>
      <c r="CB124" s="142">
        <f t="shared" si="273"/>
        <v>0</v>
      </c>
      <c r="CC124" s="142">
        <f t="shared" si="273"/>
        <v>0</v>
      </c>
      <c r="CD124" s="142">
        <f t="shared" si="273"/>
        <v>0</v>
      </c>
      <c r="CE124" s="142">
        <f t="shared" si="273"/>
        <v>0</v>
      </c>
      <c r="CF124" s="142">
        <f t="shared" si="273"/>
        <v>0</v>
      </c>
      <c r="CG124" s="142">
        <f t="shared" si="273"/>
        <v>0</v>
      </c>
      <c r="CH124" s="142">
        <f t="shared" si="273"/>
        <v>0</v>
      </c>
      <c r="CI124" s="142">
        <f t="shared" si="273"/>
        <v>0</v>
      </c>
      <c r="CJ124" s="142">
        <f t="shared" si="273"/>
        <v>0</v>
      </c>
      <c r="CK124" s="142">
        <f t="shared" si="273"/>
        <v>0</v>
      </c>
      <c r="CL124" s="142">
        <f t="shared" si="273"/>
        <v>0</v>
      </c>
      <c r="CM124" s="142">
        <f t="shared" si="273"/>
        <v>0</v>
      </c>
      <c r="CN124" s="142">
        <f t="shared" si="273"/>
        <v>0</v>
      </c>
      <c r="CO124" s="142">
        <f t="shared" si="273"/>
        <v>0</v>
      </c>
      <c r="CP124" s="142">
        <f t="shared" si="273"/>
        <v>0</v>
      </c>
      <c r="CQ124" s="142">
        <f t="shared" si="273"/>
        <v>0</v>
      </c>
      <c r="CR124" s="142">
        <f aca="true" t="shared" si="274" ref="CR124:EY124">IF(AND(NOT(CR$6=CS$6),$T124=CR$6),$V124,0)</f>
        <v>0</v>
      </c>
      <c r="CS124" s="142">
        <f t="shared" si="274"/>
        <v>0</v>
      </c>
      <c r="CT124" s="142">
        <f t="shared" si="274"/>
        <v>0</v>
      </c>
      <c r="CU124" s="142">
        <f t="shared" si="274"/>
        <v>0</v>
      </c>
      <c r="CV124" s="142">
        <f t="shared" si="274"/>
        <v>0</v>
      </c>
      <c r="CW124" s="142">
        <f t="shared" si="274"/>
        <v>0</v>
      </c>
      <c r="CX124" s="142">
        <f t="shared" si="274"/>
        <v>0</v>
      </c>
      <c r="CY124" s="142">
        <f t="shared" si="274"/>
        <v>0</v>
      </c>
      <c r="CZ124" s="142">
        <f t="shared" si="274"/>
        <v>0</v>
      </c>
      <c r="DA124" s="142">
        <f t="shared" si="274"/>
        <v>0</v>
      </c>
      <c r="DB124" s="142">
        <f t="shared" si="274"/>
        <v>0</v>
      </c>
      <c r="DC124" s="142">
        <f t="shared" si="274"/>
        <v>0</v>
      </c>
      <c r="DD124" s="142">
        <f t="shared" si="274"/>
        <v>0</v>
      </c>
      <c r="DE124" s="142">
        <f t="shared" si="274"/>
        <v>0</v>
      </c>
      <c r="DF124" s="142">
        <f t="shared" si="274"/>
        <v>0</v>
      </c>
      <c r="DG124" s="142">
        <f t="shared" si="274"/>
        <v>0</v>
      </c>
      <c r="DH124" s="142">
        <f t="shared" si="274"/>
        <v>0</v>
      </c>
      <c r="DI124" s="142">
        <f t="shared" si="274"/>
        <v>0</v>
      </c>
      <c r="DJ124" s="142">
        <f t="shared" si="274"/>
        <v>0</v>
      </c>
      <c r="DK124" s="142">
        <f t="shared" si="274"/>
        <v>0</v>
      </c>
      <c r="DL124" s="142">
        <f t="shared" si="274"/>
        <v>0</v>
      </c>
      <c r="DM124" s="142">
        <f t="shared" si="274"/>
        <v>0</v>
      </c>
      <c r="DN124" s="142">
        <f t="shared" si="274"/>
        <v>0</v>
      </c>
      <c r="DO124" s="142">
        <f t="shared" si="274"/>
        <v>0</v>
      </c>
      <c r="DP124" s="142">
        <f t="shared" si="274"/>
        <v>0</v>
      </c>
      <c r="DQ124" s="142">
        <f t="shared" si="274"/>
        <v>0</v>
      </c>
      <c r="DR124" s="142">
        <f t="shared" si="274"/>
        <v>0</v>
      </c>
      <c r="DS124" s="142">
        <f t="shared" si="274"/>
        <v>0</v>
      </c>
      <c r="DT124" s="142">
        <f t="shared" si="274"/>
        <v>0</v>
      </c>
      <c r="DU124" s="142">
        <f t="shared" si="274"/>
        <v>0</v>
      </c>
      <c r="DV124" s="142">
        <f t="shared" si="274"/>
        <v>0</v>
      </c>
      <c r="DW124" s="142">
        <f t="shared" si="274"/>
        <v>0</v>
      </c>
      <c r="DX124" s="142">
        <f t="shared" si="274"/>
        <v>0</v>
      </c>
      <c r="DY124" s="142">
        <f t="shared" si="274"/>
        <v>0</v>
      </c>
      <c r="DZ124" s="142">
        <f t="shared" si="274"/>
        <v>0</v>
      </c>
      <c r="EA124" s="142">
        <f t="shared" si="274"/>
        <v>0</v>
      </c>
      <c r="EB124" s="142">
        <f t="shared" si="274"/>
        <v>0</v>
      </c>
      <c r="EC124" s="142">
        <f t="shared" si="274"/>
        <v>0</v>
      </c>
      <c r="ED124" s="142">
        <f t="shared" si="274"/>
        <v>0</v>
      </c>
      <c r="EE124" s="142">
        <f t="shared" si="274"/>
        <v>0</v>
      </c>
      <c r="EF124" s="142">
        <f t="shared" si="274"/>
        <v>0</v>
      </c>
      <c r="EG124" s="142">
        <f t="shared" si="274"/>
        <v>0</v>
      </c>
      <c r="EH124" s="142">
        <f t="shared" si="274"/>
        <v>0</v>
      </c>
      <c r="EI124" s="142">
        <f t="shared" si="274"/>
        <v>0</v>
      </c>
      <c r="EJ124" s="142">
        <f t="shared" si="274"/>
        <v>0</v>
      </c>
      <c r="EK124" s="142">
        <f t="shared" si="274"/>
        <v>0</v>
      </c>
      <c r="EL124" s="142">
        <f t="shared" si="274"/>
        <v>0</v>
      </c>
      <c r="EM124" s="142">
        <f t="shared" si="274"/>
        <v>0</v>
      </c>
      <c r="EN124" s="142">
        <f t="shared" si="274"/>
        <v>0</v>
      </c>
      <c r="EO124" s="142">
        <f t="shared" si="274"/>
        <v>0</v>
      </c>
      <c r="EP124" s="142">
        <f t="shared" si="274"/>
        <v>0</v>
      </c>
      <c r="EQ124" s="142">
        <f t="shared" si="274"/>
        <v>0</v>
      </c>
      <c r="ER124" s="142">
        <f t="shared" si="274"/>
        <v>0</v>
      </c>
      <c r="ES124" s="142">
        <f t="shared" si="274"/>
        <v>0</v>
      </c>
      <c r="ET124" s="142">
        <f t="shared" si="274"/>
        <v>0</v>
      </c>
      <c r="EU124" s="142">
        <f t="shared" si="274"/>
        <v>0</v>
      </c>
      <c r="EV124" s="142">
        <f t="shared" si="274"/>
        <v>0</v>
      </c>
      <c r="EW124" s="142">
        <f t="shared" si="274"/>
        <v>0</v>
      </c>
      <c r="EX124" s="142">
        <f t="shared" si="274"/>
        <v>0</v>
      </c>
      <c r="EY124" s="142">
        <f t="shared" si="274"/>
        <v>0</v>
      </c>
      <c r="EZ124" s="144">
        <f t="shared" si="232"/>
        <v>0</v>
      </c>
      <c r="FA124" s="141">
        <f>IF(AND($M$3&gt;SUM(Q125:$Q$132),$G$3&lt;SUM(Q124:$Q$132)),$G$3-SUM(Q125:$Q$132),0)</f>
        <v>0</v>
      </c>
      <c r="FB124" s="120">
        <v>9</v>
      </c>
      <c r="FC124" s="145">
        <f>ER6</f>
        <v>0</v>
      </c>
      <c r="FD124" s="145">
        <f>ER133</f>
        <v>0</v>
      </c>
      <c r="FE124" s="141" t="str">
        <f t="shared" si="161"/>
        <v>x</v>
      </c>
    </row>
    <row r="125" spans="1:161" s="141" customFormat="1" ht="24.75" customHeight="1">
      <c r="A125" s="121"/>
      <c r="B125" s="121"/>
      <c r="C125" s="122"/>
      <c r="D125" s="123"/>
      <c r="E125" s="123"/>
      <c r="F125" s="124"/>
      <c r="G125" s="125">
        <f t="shared" si="164"/>
      </c>
      <c r="H125" s="126"/>
      <c r="I125" s="127">
        <f t="shared" si="170"/>
      </c>
      <c r="J125" s="128"/>
      <c r="K125" s="129"/>
      <c r="L125" s="130">
        <f t="shared" si="167"/>
      </c>
      <c r="M125" s="131"/>
      <c r="N125" s="130">
        <f t="shared" si="151"/>
      </c>
      <c r="O125" s="132"/>
      <c r="P125" s="133"/>
      <c r="Q125" s="134">
        <f t="shared" si="152"/>
      </c>
      <c r="R125" s="135">
        <f>IF(AND(E125=1,C125&gt;0),(D125-($B$4-C125)),IF(AND(E125&gt;0,E125=2),(D125-($B$4-C125))*'A - Condition &amp; Criticality'!$E$6,IF(AND(E125&gt;0,E125=3),(D125-($B$4-C125))*'A - Condition &amp; Criticality'!$E$7,IF(AND(E125&gt;0,E125=4),(D125-($B$4-C125))*'A - Condition &amp; Criticality'!$E$8,IF(AND(E125&gt;0,E125=5),(D125-($B$4-C125))*'A - Condition &amp; Criticality'!$E$9,IF(AND(E125&gt;0,E125=6),(D125-($B$4-C125))*'A - Condition &amp; Criticality'!$E$10,IF(AND(E125&gt;0,E125=7),(D125-($B$4-C125))*'A - Condition &amp; Criticality'!$E$11,0)))))))</f>
        <v>0</v>
      </c>
      <c r="S125" s="135">
        <f>IF(AND(E125&gt;0,E125=8),(D125-($B$4-C125))*'A - Condition &amp; Criticality'!$E$12,IF(AND(E125&gt;0,E125=9),(D125-($B$4-C125))*'A - Condition &amp; Criticality'!$E$13,IF(E125=10,0,0)))</f>
        <v>0</v>
      </c>
      <c r="T125" s="136">
        <f t="shared" si="227"/>
      </c>
      <c r="U125" s="137">
        <f t="shared" si="271"/>
        <v>0</v>
      </c>
      <c r="V125" s="138">
        <f t="shared" si="228"/>
        <v>0</v>
      </c>
      <c r="W125" s="138">
        <f t="shared" si="229"/>
        <v>0</v>
      </c>
      <c r="X125" s="139">
        <f>IF($M$3&gt;=SUM(AD125:$AD$132),0,IF(Y125&gt;=AD125,0,-PMT(AE125/12,(AB125)*12,0,(AD125-Y125))/$H$1))</f>
        <v>0</v>
      </c>
      <c r="Y125" s="138" t="e">
        <f>IF(Y126&gt;AD126,(-FV(AE125,(AB125-AB126),0,(Y126-AD126)))+-FV(AE125/12,(AB125-AB126)*12,SUM($X126:X$132)*$H$1),-FV(AE125/12,(AB125-AB126)*12,SUM(X126:$X$132)*$H$1,AC125))</f>
        <v>#N/A</v>
      </c>
      <c r="Z125" s="138" t="e">
        <f>IF(AND(AD125&gt;0,SUM($AD$8:AD124)=0,Y124&gt;0),Y124,0)</f>
        <v>#N/A</v>
      </c>
      <c r="AA125" s="140" t="b">
        <f>IF(AND(X125&gt;0,SUM($X$8:X124)=0),AB125)</f>
        <v>0</v>
      </c>
      <c r="AB125" s="141">
        <f t="shared" si="156"/>
        <v>0</v>
      </c>
      <c r="AC125" s="141">
        <f>IF(AND($M$3&gt;SUM(AD126:$AD$132),$M$3&lt;SUM(AD125:$AD$132)),$M$3-SUM(AD126:$AD$132),0)</f>
        <v>0</v>
      </c>
      <c r="AD125" s="142">
        <f t="shared" si="157"/>
        <v>0</v>
      </c>
      <c r="AE125" s="143" t="e">
        <f t="shared" si="272"/>
        <v>#N/A</v>
      </c>
      <c r="AF125" s="142">
        <f aca="true" t="shared" si="275" ref="AF125:CQ125">IF(AND(NOT(AF$6=AG$6),$T125=AF$6),$V125,0)</f>
        <v>0</v>
      </c>
      <c r="AG125" s="142">
        <f t="shared" si="275"/>
        <v>0</v>
      </c>
      <c r="AH125" s="142">
        <f t="shared" si="275"/>
        <v>0</v>
      </c>
      <c r="AI125" s="142">
        <f t="shared" si="275"/>
        <v>0</v>
      </c>
      <c r="AJ125" s="142">
        <f t="shared" si="275"/>
        <v>0</v>
      </c>
      <c r="AK125" s="142">
        <f t="shared" si="275"/>
        <v>0</v>
      </c>
      <c r="AL125" s="142">
        <f t="shared" si="275"/>
        <v>0</v>
      </c>
      <c r="AM125" s="142">
        <f t="shared" si="275"/>
        <v>0</v>
      </c>
      <c r="AN125" s="142">
        <f t="shared" si="275"/>
        <v>0</v>
      </c>
      <c r="AO125" s="142">
        <f t="shared" si="275"/>
        <v>0</v>
      </c>
      <c r="AP125" s="142">
        <f t="shared" si="275"/>
        <v>0</v>
      </c>
      <c r="AQ125" s="142">
        <f t="shared" si="275"/>
        <v>0</v>
      </c>
      <c r="AR125" s="142">
        <f t="shared" si="275"/>
        <v>0</v>
      </c>
      <c r="AS125" s="142">
        <f t="shared" si="275"/>
        <v>0</v>
      </c>
      <c r="AT125" s="142">
        <f t="shared" si="275"/>
        <v>0</v>
      </c>
      <c r="AU125" s="142">
        <f t="shared" si="275"/>
        <v>0</v>
      </c>
      <c r="AV125" s="142">
        <f t="shared" si="275"/>
        <v>0</v>
      </c>
      <c r="AW125" s="142">
        <f t="shared" si="275"/>
        <v>0</v>
      </c>
      <c r="AX125" s="142">
        <f t="shared" si="275"/>
        <v>0</v>
      </c>
      <c r="AY125" s="142">
        <f t="shared" si="275"/>
        <v>0</v>
      </c>
      <c r="AZ125" s="142">
        <f t="shared" si="275"/>
        <v>0</v>
      </c>
      <c r="BA125" s="142">
        <f t="shared" si="275"/>
        <v>0</v>
      </c>
      <c r="BB125" s="142">
        <f t="shared" si="275"/>
        <v>0</v>
      </c>
      <c r="BC125" s="142">
        <f t="shared" si="275"/>
        <v>0</v>
      </c>
      <c r="BD125" s="142">
        <f t="shared" si="275"/>
        <v>0</v>
      </c>
      <c r="BE125" s="142">
        <f t="shared" si="275"/>
        <v>0</v>
      </c>
      <c r="BF125" s="142">
        <f t="shared" si="275"/>
        <v>0</v>
      </c>
      <c r="BG125" s="142">
        <f t="shared" si="275"/>
        <v>0</v>
      </c>
      <c r="BH125" s="142">
        <f t="shared" si="275"/>
        <v>0</v>
      </c>
      <c r="BI125" s="142">
        <f t="shared" si="275"/>
        <v>0</v>
      </c>
      <c r="BJ125" s="142">
        <f t="shared" si="275"/>
        <v>0</v>
      </c>
      <c r="BK125" s="142">
        <f t="shared" si="275"/>
        <v>0</v>
      </c>
      <c r="BL125" s="142">
        <f t="shared" si="275"/>
        <v>0</v>
      </c>
      <c r="BM125" s="142">
        <f t="shared" si="275"/>
        <v>0</v>
      </c>
      <c r="BN125" s="142">
        <f t="shared" si="275"/>
        <v>0</v>
      </c>
      <c r="BO125" s="142">
        <f t="shared" si="275"/>
        <v>0</v>
      </c>
      <c r="BP125" s="142">
        <f t="shared" si="275"/>
        <v>0</v>
      </c>
      <c r="BQ125" s="142">
        <f t="shared" si="275"/>
        <v>0</v>
      </c>
      <c r="BR125" s="142">
        <f t="shared" si="275"/>
        <v>0</v>
      </c>
      <c r="BS125" s="142">
        <f t="shared" si="275"/>
        <v>0</v>
      </c>
      <c r="BT125" s="142">
        <f t="shared" si="275"/>
        <v>0</v>
      </c>
      <c r="BU125" s="142">
        <f t="shared" si="275"/>
        <v>0</v>
      </c>
      <c r="BV125" s="142">
        <f t="shared" si="275"/>
        <v>0</v>
      </c>
      <c r="BW125" s="142">
        <f t="shared" si="275"/>
        <v>0</v>
      </c>
      <c r="BX125" s="142">
        <f t="shared" si="275"/>
        <v>0</v>
      </c>
      <c r="BY125" s="142">
        <f t="shared" si="275"/>
        <v>0</v>
      </c>
      <c r="BZ125" s="142">
        <f t="shared" si="275"/>
        <v>0</v>
      </c>
      <c r="CA125" s="142">
        <f t="shared" si="275"/>
        <v>0</v>
      </c>
      <c r="CB125" s="142">
        <f t="shared" si="275"/>
        <v>0</v>
      </c>
      <c r="CC125" s="142">
        <f t="shared" si="275"/>
        <v>0</v>
      </c>
      <c r="CD125" s="142">
        <f t="shared" si="275"/>
        <v>0</v>
      </c>
      <c r="CE125" s="142">
        <f t="shared" si="275"/>
        <v>0</v>
      </c>
      <c r="CF125" s="142">
        <f t="shared" si="275"/>
        <v>0</v>
      </c>
      <c r="CG125" s="142">
        <f t="shared" si="275"/>
        <v>0</v>
      </c>
      <c r="CH125" s="142">
        <f t="shared" si="275"/>
        <v>0</v>
      </c>
      <c r="CI125" s="142">
        <f t="shared" si="275"/>
        <v>0</v>
      </c>
      <c r="CJ125" s="142">
        <f t="shared" si="275"/>
        <v>0</v>
      </c>
      <c r="CK125" s="142">
        <f t="shared" si="275"/>
        <v>0</v>
      </c>
      <c r="CL125" s="142">
        <f t="shared" si="275"/>
        <v>0</v>
      </c>
      <c r="CM125" s="142">
        <f t="shared" si="275"/>
        <v>0</v>
      </c>
      <c r="CN125" s="142">
        <f t="shared" si="275"/>
        <v>0</v>
      </c>
      <c r="CO125" s="142">
        <f t="shared" si="275"/>
        <v>0</v>
      </c>
      <c r="CP125" s="142">
        <f t="shared" si="275"/>
        <v>0</v>
      </c>
      <c r="CQ125" s="142">
        <f t="shared" si="275"/>
        <v>0</v>
      </c>
      <c r="CR125" s="142">
        <f aca="true" t="shared" si="276" ref="CR125:EY125">IF(AND(NOT(CR$6=CS$6),$T125=CR$6),$V125,0)</f>
        <v>0</v>
      </c>
      <c r="CS125" s="142">
        <f t="shared" si="276"/>
        <v>0</v>
      </c>
      <c r="CT125" s="142">
        <f t="shared" si="276"/>
        <v>0</v>
      </c>
      <c r="CU125" s="142">
        <f t="shared" si="276"/>
        <v>0</v>
      </c>
      <c r="CV125" s="142">
        <f t="shared" si="276"/>
        <v>0</v>
      </c>
      <c r="CW125" s="142">
        <f t="shared" si="276"/>
        <v>0</v>
      </c>
      <c r="CX125" s="142">
        <f t="shared" si="276"/>
        <v>0</v>
      </c>
      <c r="CY125" s="142">
        <f t="shared" si="276"/>
        <v>0</v>
      </c>
      <c r="CZ125" s="142">
        <f t="shared" si="276"/>
        <v>0</v>
      </c>
      <c r="DA125" s="142">
        <f t="shared" si="276"/>
        <v>0</v>
      </c>
      <c r="DB125" s="142">
        <f t="shared" si="276"/>
        <v>0</v>
      </c>
      <c r="DC125" s="142">
        <f t="shared" si="276"/>
        <v>0</v>
      </c>
      <c r="DD125" s="142">
        <f t="shared" si="276"/>
        <v>0</v>
      </c>
      <c r="DE125" s="142">
        <f t="shared" si="276"/>
        <v>0</v>
      </c>
      <c r="DF125" s="142">
        <f t="shared" si="276"/>
        <v>0</v>
      </c>
      <c r="DG125" s="142">
        <f t="shared" si="276"/>
        <v>0</v>
      </c>
      <c r="DH125" s="142">
        <f t="shared" si="276"/>
        <v>0</v>
      </c>
      <c r="DI125" s="142">
        <f t="shared" si="276"/>
        <v>0</v>
      </c>
      <c r="DJ125" s="142">
        <f t="shared" si="276"/>
        <v>0</v>
      </c>
      <c r="DK125" s="142">
        <f t="shared" si="276"/>
        <v>0</v>
      </c>
      <c r="DL125" s="142">
        <f t="shared" si="276"/>
        <v>0</v>
      </c>
      <c r="DM125" s="142">
        <f t="shared" si="276"/>
        <v>0</v>
      </c>
      <c r="DN125" s="142">
        <f t="shared" si="276"/>
        <v>0</v>
      </c>
      <c r="DO125" s="142">
        <f t="shared" si="276"/>
        <v>0</v>
      </c>
      <c r="DP125" s="142">
        <f t="shared" si="276"/>
        <v>0</v>
      </c>
      <c r="DQ125" s="142">
        <f t="shared" si="276"/>
        <v>0</v>
      </c>
      <c r="DR125" s="142">
        <f t="shared" si="276"/>
        <v>0</v>
      </c>
      <c r="DS125" s="142">
        <f t="shared" si="276"/>
        <v>0</v>
      </c>
      <c r="DT125" s="142">
        <f t="shared" si="276"/>
        <v>0</v>
      </c>
      <c r="DU125" s="142">
        <f t="shared" si="276"/>
        <v>0</v>
      </c>
      <c r="DV125" s="142">
        <f t="shared" si="276"/>
        <v>0</v>
      </c>
      <c r="DW125" s="142">
        <f t="shared" si="276"/>
        <v>0</v>
      </c>
      <c r="DX125" s="142">
        <f t="shared" si="276"/>
        <v>0</v>
      </c>
      <c r="DY125" s="142">
        <f t="shared" si="276"/>
        <v>0</v>
      </c>
      <c r="DZ125" s="142">
        <f t="shared" si="276"/>
        <v>0</v>
      </c>
      <c r="EA125" s="142">
        <f t="shared" si="276"/>
        <v>0</v>
      </c>
      <c r="EB125" s="142">
        <f t="shared" si="276"/>
        <v>0</v>
      </c>
      <c r="EC125" s="142">
        <f t="shared" si="276"/>
        <v>0</v>
      </c>
      <c r="ED125" s="142">
        <f t="shared" si="276"/>
        <v>0</v>
      </c>
      <c r="EE125" s="142">
        <f t="shared" si="276"/>
        <v>0</v>
      </c>
      <c r="EF125" s="142">
        <f t="shared" si="276"/>
        <v>0</v>
      </c>
      <c r="EG125" s="142">
        <f t="shared" si="276"/>
        <v>0</v>
      </c>
      <c r="EH125" s="142">
        <f t="shared" si="276"/>
        <v>0</v>
      </c>
      <c r="EI125" s="142">
        <f t="shared" si="276"/>
        <v>0</v>
      </c>
      <c r="EJ125" s="142">
        <f t="shared" si="276"/>
        <v>0</v>
      </c>
      <c r="EK125" s="142">
        <f t="shared" si="276"/>
        <v>0</v>
      </c>
      <c r="EL125" s="142">
        <f t="shared" si="276"/>
        <v>0</v>
      </c>
      <c r="EM125" s="142">
        <f t="shared" si="276"/>
        <v>0</v>
      </c>
      <c r="EN125" s="142">
        <f t="shared" si="276"/>
        <v>0</v>
      </c>
      <c r="EO125" s="142">
        <f t="shared" si="276"/>
        <v>0</v>
      </c>
      <c r="EP125" s="142">
        <f t="shared" si="276"/>
        <v>0</v>
      </c>
      <c r="EQ125" s="142">
        <f t="shared" si="276"/>
        <v>0</v>
      </c>
      <c r="ER125" s="142">
        <f t="shared" si="276"/>
        <v>0</v>
      </c>
      <c r="ES125" s="142">
        <f t="shared" si="276"/>
        <v>0</v>
      </c>
      <c r="ET125" s="142">
        <f t="shared" si="276"/>
        <v>0</v>
      </c>
      <c r="EU125" s="142">
        <f t="shared" si="276"/>
        <v>0</v>
      </c>
      <c r="EV125" s="142">
        <f t="shared" si="276"/>
        <v>0</v>
      </c>
      <c r="EW125" s="142">
        <f t="shared" si="276"/>
        <v>0</v>
      </c>
      <c r="EX125" s="142">
        <f t="shared" si="276"/>
        <v>0</v>
      </c>
      <c r="EY125" s="142">
        <f t="shared" si="276"/>
        <v>0</v>
      </c>
      <c r="EZ125" s="144">
        <f t="shared" si="232"/>
        <v>0</v>
      </c>
      <c r="FA125" s="141">
        <f>IF(AND($M$3&gt;SUM(Q126:$Q$132),$G$3&lt;SUM(Q125:$Q$132)),$G$3-SUM(Q126:$Q$132),0)</f>
        <v>0</v>
      </c>
      <c r="FB125" s="120">
        <v>8</v>
      </c>
      <c r="FC125" s="145">
        <f>ES6</f>
        <v>0</v>
      </c>
      <c r="FD125" s="145">
        <f>ES133</f>
        <v>0</v>
      </c>
      <c r="FE125" s="141" t="str">
        <f t="shared" si="161"/>
        <v>x</v>
      </c>
    </row>
    <row r="126" spans="1:161" s="141" customFormat="1" ht="24.75" customHeight="1">
      <c r="A126" s="121"/>
      <c r="B126" s="121"/>
      <c r="C126" s="122"/>
      <c r="D126" s="123"/>
      <c r="E126" s="123"/>
      <c r="F126" s="124"/>
      <c r="G126" s="125">
        <f t="shared" si="164"/>
      </c>
      <c r="H126" s="126"/>
      <c r="I126" s="127">
        <f t="shared" si="170"/>
      </c>
      <c r="J126" s="128"/>
      <c r="K126" s="129"/>
      <c r="L126" s="130">
        <f t="shared" si="167"/>
      </c>
      <c r="M126" s="131"/>
      <c r="N126" s="130">
        <f t="shared" si="151"/>
      </c>
      <c r="O126" s="132"/>
      <c r="P126" s="133"/>
      <c r="Q126" s="134">
        <f t="shared" si="152"/>
      </c>
      <c r="R126" s="135">
        <f>IF(AND(E126=1,C126&gt;0),(D126-($B$4-C126)),IF(AND(E126&gt;0,E126=2),(D126-($B$4-C126))*'A - Condition &amp; Criticality'!$E$6,IF(AND(E126&gt;0,E126=3),(D126-($B$4-C126))*'A - Condition &amp; Criticality'!$E$7,IF(AND(E126&gt;0,E126=4),(D126-($B$4-C126))*'A - Condition &amp; Criticality'!$E$8,IF(AND(E126&gt;0,E126=5),(D126-($B$4-C126))*'A - Condition &amp; Criticality'!$E$9,IF(AND(E126&gt;0,E126=6),(D126-($B$4-C126))*'A - Condition &amp; Criticality'!$E$10,IF(AND(E126&gt;0,E126=7),(D126-($B$4-C126))*'A - Condition &amp; Criticality'!$E$11,0)))))))</f>
        <v>0</v>
      </c>
      <c r="S126" s="135">
        <f>IF(AND(E126&gt;0,E126=8),(D126-($B$4-C126))*'A - Condition &amp; Criticality'!$E$12,IF(AND(E126&gt;0,E126=9),(D126-($B$4-C126))*'A - Condition &amp; Criticality'!$E$13,IF(E126=10,0,0)))</f>
        <v>0</v>
      </c>
      <c r="T126" s="136">
        <f t="shared" si="227"/>
      </c>
      <c r="U126" s="137">
        <f t="shared" si="271"/>
        <v>0</v>
      </c>
      <c r="V126" s="138">
        <f t="shared" si="228"/>
        <v>0</v>
      </c>
      <c r="W126" s="138">
        <f t="shared" si="229"/>
        <v>0</v>
      </c>
      <c r="X126" s="139">
        <f>IF($M$3&gt;=SUM(AD126:$AD$132),0,IF(Y126&gt;=AD126,0,-PMT(AE126/12,(AB126)*12,0,(AD126-Y126))/$H$1))</f>
        <v>0</v>
      </c>
      <c r="Y126" s="138" t="e">
        <f>IF(Y127&gt;AD127,(-FV(AE126,(AB126-AB127),0,(Y127-AD127)))+-FV(AE126/12,(AB126-AB127)*12,SUM($X127:X$132)*$H$1),-FV(AE126/12,(AB126-AB127)*12,SUM(X127:$X$132)*$H$1,AC126))</f>
        <v>#N/A</v>
      </c>
      <c r="Z126" s="138" t="e">
        <f>IF(AND(AD126&gt;0,SUM($AD$8:AD125)=0,Y125&gt;0),Y125,0)</f>
        <v>#N/A</v>
      </c>
      <c r="AA126" s="140" t="b">
        <f>IF(AND(X126&gt;0,SUM($X$8:X125)=0),AB126)</f>
        <v>0</v>
      </c>
      <c r="AB126" s="141">
        <f t="shared" si="156"/>
        <v>0</v>
      </c>
      <c r="AC126" s="141">
        <f>IF(AND($M$3&gt;SUM(AD127:$AD$132),$M$3&lt;SUM(AD126:$AD$132)),$M$3-SUM(AD127:$AD$132),0)</f>
        <v>0</v>
      </c>
      <c r="AD126" s="142">
        <f t="shared" si="157"/>
        <v>0</v>
      </c>
      <c r="AE126" s="143" t="e">
        <f t="shared" si="272"/>
        <v>#N/A</v>
      </c>
      <c r="AF126" s="142">
        <f aca="true" t="shared" si="277" ref="AF126:CQ126">IF(AND(NOT(AF$6=AG$6),$T126=AF$6),$V126,0)</f>
        <v>0</v>
      </c>
      <c r="AG126" s="142">
        <f t="shared" si="277"/>
        <v>0</v>
      </c>
      <c r="AH126" s="142">
        <f t="shared" si="277"/>
        <v>0</v>
      </c>
      <c r="AI126" s="142">
        <f t="shared" si="277"/>
        <v>0</v>
      </c>
      <c r="AJ126" s="142">
        <f t="shared" si="277"/>
        <v>0</v>
      </c>
      <c r="AK126" s="142">
        <f t="shared" si="277"/>
        <v>0</v>
      </c>
      <c r="AL126" s="142">
        <f t="shared" si="277"/>
        <v>0</v>
      </c>
      <c r="AM126" s="142">
        <f t="shared" si="277"/>
        <v>0</v>
      </c>
      <c r="AN126" s="142">
        <f t="shared" si="277"/>
        <v>0</v>
      </c>
      <c r="AO126" s="142">
        <f t="shared" si="277"/>
        <v>0</v>
      </c>
      <c r="AP126" s="142">
        <f t="shared" si="277"/>
        <v>0</v>
      </c>
      <c r="AQ126" s="142">
        <f t="shared" si="277"/>
        <v>0</v>
      </c>
      <c r="AR126" s="142">
        <f t="shared" si="277"/>
        <v>0</v>
      </c>
      <c r="AS126" s="142">
        <f t="shared" si="277"/>
        <v>0</v>
      </c>
      <c r="AT126" s="142">
        <f t="shared" si="277"/>
        <v>0</v>
      </c>
      <c r="AU126" s="142">
        <f t="shared" si="277"/>
        <v>0</v>
      </c>
      <c r="AV126" s="142">
        <f t="shared" si="277"/>
        <v>0</v>
      </c>
      <c r="AW126" s="142">
        <f t="shared" si="277"/>
        <v>0</v>
      </c>
      <c r="AX126" s="142">
        <f t="shared" si="277"/>
        <v>0</v>
      </c>
      <c r="AY126" s="142">
        <f t="shared" si="277"/>
        <v>0</v>
      </c>
      <c r="AZ126" s="142">
        <f t="shared" si="277"/>
        <v>0</v>
      </c>
      <c r="BA126" s="142">
        <f t="shared" si="277"/>
        <v>0</v>
      </c>
      <c r="BB126" s="142">
        <f t="shared" si="277"/>
        <v>0</v>
      </c>
      <c r="BC126" s="142">
        <f t="shared" si="277"/>
        <v>0</v>
      </c>
      <c r="BD126" s="142">
        <f t="shared" si="277"/>
        <v>0</v>
      </c>
      <c r="BE126" s="142">
        <f t="shared" si="277"/>
        <v>0</v>
      </c>
      <c r="BF126" s="142">
        <f t="shared" si="277"/>
        <v>0</v>
      </c>
      <c r="BG126" s="142">
        <f t="shared" si="277"/>
        <v>0</v>
      </c>
      <c r="BH126" s="142">
        <f t="shared" si="277"/>
        <v>0</v>
      </c>
      <c r="BI126" s="142">
        <f t="shared" si="277"/>
        <v>0</v>
      </c>
      <c r="BJ126" s="142">
        <f t="shared" si="277"/>
        <v>0</v>
      </c>
      <c r="BK126" s="142">
        <f t="shared" si="277"/>
        <v>0</v>
      </c>
      <c r="BL126" s="142">
        <f t="shared" si="277"/>
        <v>0</v>
      </c>
      <c r="BM126" s="142">
        <f t="shared" si="277"/>
        <v>0</v>
      </c>
      <c r="BN126" s="142">
        <f t="shared" si="277"/>
        <v>0</v>
      </c>
      <c r="BO126" s="142">
        <f t="shared" si="277"/>
        <v>0</v>
      </c>
      <c r="BP126" s="142">
        <f t="shared" si="277"/>
        <v>0</v>
      </c>
      <c r="BQ126" s="142">
        <f t="shared" si="277"/>
        <v>0</v>
      </c>
      <c r="BR126" s="142">
        <f t="shared" si="277"/>
        <v>0</v>
      </c>
      <c r="BS126" s="142">
        <f t="shared" si="277"/>
        <v>0</v>
      </c>
      <c r="BT126" s="142">
        <f t="shared" si="277"/>
        <v>0</v>
      </c>
      <c r="BU126" s="142">
        <f t="shared" si="277"/>
        <v>0</v>
      </c>
      <c r="BV126" s="142">
        <f t="shared" si="277"/>
        <v>0</v>
      </c>
      <c r="BW126" s="142">
        <f t="shared" si="277"/>
        <v>0</v>
      </c>
      <c r="BX126" s="142">
        <f t="shared" si="277"/>
        <v>0</v>
      </c>
      <c r="BY126" s="142">
        <f t="shared" si="277"/>
        <v>0</v>
      </c>
      <c r="BZ126" s="142">
        <f t="shared" si="277"/>
        <v>0</v>
      </c>
      <c r="CA126" s="142">
        <f t="shared" si="277"/>
        <v>0</v>
      </c>
      <c r="CB126" s="142">
        <f t="shared" si="277"/>
        <v>0</v>
      </c>
      <c r="CC126" s="142">
        <f t="shared" si="277"/>
        <v>0</v>
      </c>
      <c r="CD126" s="142">
        <f t="shared" si="277"/>
        <v>0</v>
      </c>
      <c r="CE126" s="142">
        <f t="shared" si="277"/>
        <v>0</v>
      </c>
      <c r="CF126" s="142">
        <f t="shared" si="277"/>
        <v>0</v>
      </c>
      <c r="CG126" s="142">
        <f t="shared" si="277"/>
        <v>0</v>
      </c>
      <c r="CH126" s="142">
        <f t="shared" si="277"/>
        <v>0</v>
      </c>
      <c r="CI126" s="142">
        <f t="shared" si="277"/>
        <v>0</v>
      </c>
      <c r="CJ126" s="142">
        <f t="shared" si="277"/>
        <v>0</v>
      </c>
      <c r="CK126" s="142">
        <f t="shared" si="277"/>
        <v>0</v>
      </c>
      <c r="CL126" s="142">
        <f t="shared" si="277"/>
        <v>0</v>
      </c>
      <c r="CM126" s="142">
        <f t="shared" si="277"/>
        <v>0</v>
      </c>
      <c r="CN126" s="142">
        <f t="shared" si="277"/>
        <v>0</v>
      </c>
      <c r="CO126" s="142">
        <f t="shared" si="277"/>
        <v>0</v>
      </c>
      <c r="CP126" s="142">
        <f t="shared" si="277"/>
        <v>0</v>
      </c>
      <c r="CQ126" s="142">
        <f t="shared" si="277"/>
        <v>0</v>
      </c>
      <c r="CR126" s="142">
        <f aca="true" t="shared" si="278" ref="CR126:EY126">IF(AND(NOT(CR$6=CS$6),$T126=CR$6),$V126,0)</f>
        <v>0</v>
      </c>
      <c r="CS126" s="142">
        <f t="shared" si="278"/>
        <v>0</v>
      </c>
      <c r="CT126" s="142">
        <f t="shared" si="278"/>
        <v>0</v>
      </c>
      <c r="CU126" s="142">
        <f t="shared" si="278"/>
        <v>0</v>
      </c>
      <c r="CV126" s="142">
        <f t="shared" si="278"/>
        <v>0</v>
      </c>
      <c r="CW126" s="142">
        <f t="shared" si="278"/>
        <v>0</v>
      </c>
      <c r="CX126" s="142">
        <f t="shared" si="278"/>
        <v>0</v>
      </c>
      <c r="CY126" s="142">
        <f t="shared" si="278"/>
        <v>0</v>
      </c>
      <c r="CZ126" s="142">
        <f t="shared" si="278"/>
        <v>0</v>
      </c>
      <c r="DA126" s="142">
        <f t="shared" si="278"/>
        <v>0</v>
      </c>
      <c r="DB126" s="142">
        <f t="shared" si="278"/>
        <v>0</v>
      </c>
      <c r="DC126" s="142">
        <f t="shared" si="278"/>
        <v>0</v>
      </c>
      <c r="DD126" s="142">
        <f t="shared" si="278"/>
        <v>0</v>
      </c>
      <c r="DE126" s="142">
        <f t="shared" si="278"/>
        <v>0</v>
      </c>
      <c r="DF126" s="142">
        <f t="shared" si="278"/>
        <v>0</v>
      </c>
      <c r="DG126" s="142">
        <f t="shared" si="278"/>
        <v>0</v>
      </c>
      <c r="DH126" s="142">
        <f t="shared" si="278"/>
        <v>0</v>
      </c>
      <c r="DI126" s="142">
        <f t="shared" si="278"/>
        <v>0</v>
      </c>
      <c r="DJ126" s="142">
        <f t="shared" si="278"/>
        <v>0</v>
      </c>
      <c r="DK126" s="142">
        <f t="shared" si="278"/>
        <v>0</v>
      </c>
      <c r="DL126" s="142">
        <f t="shared" si="278"/>
        <v>0</v>
      </c>
      <c r="DM126" s="142">
        <f t="shared" si="278"/>
        <v>0</v>
      </c>
      <c r="DN126" s="142">
        <f t="shared" si="278"/>
        <v>0</v>
      </c>
      <c r="DO126" s="142">
        <f t="shared" si="278"/>
        <v>0</v>
      </c>
      <c r="DP126" s="142">
        <f t="shared" si="278"/>
        <v>0</v>
      </c>
      <c r="DQ126" s="142">
        <f t="shared" si="278"/>
        <v>0</v>
      </c>
      <c r="DR126" s="142">
        <f t="shared" si="278"/>
        <v>0</v>
      </c>
      <c r="DS126" s="142">
        <f t="shared" si="278"/>
        <v>0</v>
      </c>
      <c r="DT126" s="142">
        <f t="shared" si="278"/>
        <v>0</v>
      </c>
      <c r="DU126" s="142">
        <f t="shared" si="278"/>
        <v>0</v>
      </c>
      <c r="DV126" s="142">
        <f t="shared" si="278"/>
        <v>0</v>
      </c>
      <c r="DW126" s="142">
        <f t="shared" si="278"/>
        <v>0</v>
      </c>
      <c r="DX126" s="142">
        <f t="shared" si="278"/>
        <v>0</v>
      </c>
      <c r="DY126" s="142">
        <f t="shared" si="278"/>
        <v>0</v>
      </c>
      <c r="DZ126" s="142">
        <f t="shared" si="278"/>
        <v>0</v>
      </c>
      <c r="EA126" s="142">
        <f t="shared" si="278"/>
        <v>0</v>
      </c>
      <c r="EB126" s="142">
        <f t="shared" si="278"/>
        <v>0</v>
      </c>
      <c r="EC126" s="142">
        <f t="shared" si="278"/>
        <v>0</v>
      </c>
      <c r="ED126" s="142">
        <f t="shared" si="278"/>
        <v>0</v>
      </c>
      <c r="EE126" s="142">
        <f t="shared" si="278"/>
        <v>0</v>
      </c>
      <c r="EF126" s="142">
        <f t="shared" si="278"/>
        <v>0</v>
      </c>
      <c r="EG126" s="142">
        <f t="shared" si="278"/>
        <v>0</v>
      </c>
      <c r="EH126" s="142">
        <f t="shared" si="278"/>
        <v>0</v>
      </c>
      <c r="EI126" s="142">
        <f t="shared" si="278"/>
        <v>0</v>
      </c>
      <c r="EJ126" s="142">
        <f t="shared" si="278"/>
        <v>0</v>
      </c>
      <c r="EK126" s="142">
        <f t="shared" si="278"/>
        <v>0</v>
      </c>
      <c r="EL126" s="142">
        <f t="shared" si="278"/>
        <v>0</v>
      </c>
      <c r="EM126" s="142">
        <f t="shared" si="278"/>
        <v>0</v>
      </c>
      <c r="EN126" s="142">
        <f t="shared" si="278"/>
        <v>0</v>
      </c>
      <c r="EO126" s="142">
        <f t="shared" si="278"/>
        <v>0</v>
      </c>
      <c r="EP126" s="142">
        <f t="shared" si="278"/>
        <v>0</v>
      </c>
      <c r="EQ126" s="142">
        <f t="shared" si="278"/>
        <v>0</v>
      </c>
      <c r="ER126" s="142">
        <f t="shared" si="278"/>
        <v>0</v>
      </c>
      <c r="ES126" s="142">
        <f t="shared" si="278"/>
        <v>0</v>
      </c>
      <c r="ET126" s="142">
        <f t="shared" si="278"/>
        <v>0</v>
      </c>
      <c r="EU126" s="142">
        <f t="shared" si="278"/>
        <v>0</v>
      </c>
      <c r="EV126" s="142">
        <f t="shared" si="278"/>
        <v>0</v>
      </c>
      <c r="EW126" s="142">
        <f t="shared" si="278"/>
        <v>0</v>
      </c>
      <c r="EX126" s="142">
        <f t="shared" si="278"/>
        <v>0</v>
      </c>
      <c r="EY126" s="142">
        <f t="shared" si="278"/>
        <v>0</v>
      </c>
      <c r="EZ126" s="144">
        <f t="shared" si="232"/>
        <v>0</v>
      </c>
      <c r="FA126" s="141">
        <f>IF(AND($M$3&gt;SUM(Q127:$Q$132),$G$3&lt;SUM(Q126:$Q$132)),$G$3-SUM(Q127:$Q$132),0)</f>
        <v>0</v>
      </c>
      <c r="FB126" s="120">
        <v>7</v>
      </c>
      <c r="FC126" s="145">
        <f>ET6</f>
        <v>0</v>
      </c>
      <c r="FD126" s="145">
        <f>ET133</f>
        <v>0</v>
      </c>
      <c r="FE126" s="141" t="str">
        <f t="shared" si="161"/>
        <v>x</v>
      </c>
    </row>
    <row r="127" spans="1:161" s="141" customFormat="1" ht="24.75" customHeight="1">
      <c r="A127" s="121"/>
      <c r="B127" s="121"/>
      <c r="C127" s="122"/>
      <c r="D127" s="123"/>
      <c r="E127" s="123"/>
      <c r="F127" s="124"/>
      <c r="G127" s="125">
        <f t="shared" si="164"/>
      </c>
      <c r="H127" s="126"/>
      <c r="I127" s="127">
        <f t="shared" si="170"/>
      </c>
      <c r="J127" s="128"/>
      <c r="K127" s="129"/>
      <c r="L127" s="130">
        <f t="shared" si="167"/>
      </c>
      <c r="M127" s="131"/>
      <c r="N127" s="130">
        <f t="shared" si="151"/>
      </c>
      <c r="O127" s="132"/>
      <c r="P127" s="133"/>
      <c r="Q127" s="134">
        <f t="shared" si="152"/>
      </c>
      <c r="R127" s="135">
        <f>IF(AND(E127=1,C127&gt;0),(D127-($B$4-C127)),IF(AND(E127&gt;0,E127=2),(D127-($B$4-C127))*'A - Condition &amp; Criticality'!$E$6,IF(AND(E127&gt;0,E127=3),(D127-($B$4-C127))*'A - Condition &amp; Criticality'!$E$7,IF(AND(E127&gt;0,E127=4),(D127-($B$4-C127))*'A - Condition &amp; Criticality'!$E$8,IF(AND(E127&gt;0,E127=5),(D127-($B$4-C127))*'A - Condition &amp; Criticality'!$E$9,IF(AND(E127&gt;0,E127=6),(D127-($B$4-C127))*'A - Condition &amp; Criticality'!$E$10,IF(AND(E127&gt;0,E127=7),(D127-($B$4-C127))*'A - Condition &amp; Criticality'!$E$11,0)))))))</f>
        <v>0</v>
      </c>
      <c r="S127" s="135">
        <f>IF(AND(E127&gt;0,E127=8),(D127-($B$4-C127))*'A - Condition &amp; Criticality'!$E$12,IF(AND(E127&gt;0,E127=9),(D127-($B$4-C127))*'A - Condition &amp; Criticality'!$E$13,IF(E127=10,0,0)))</f>
        <v>0</v>
      </c>
      <c r="T127" s="136">
        <f t="shared" si="227"/>
      </c>
      <c r="U127" s="137">
        <f t="shared" si="271"/>
        <v>0</v>
      </c>
      <c r="V127" s="138">
        <f t="shared" si="228"/>
        <v>0</v>
      </c>
      <c r="W127" s="138">
        <f t="shared" si="229"/>
        <v>0</v>
      </c>
      <c r="X127" s="139">
        <f>IF($M$3&gt;=SUM(AD127:$AD$132),0,IF(Y127&gt;=AD127,0,-PMT(AE127/12,(AB127)*12,0,(AD127-Y127))/$H$1))</f>
        <v>0</v>
      </c>
      <c r="Y127" s="138" t="e">
        <f>IF(Y128&gt;AD128,(-FV(AE127,(AB127-AB128),0,(Y128-AD128)))+-FV(AE127/12,(AB127-AB128)*12,SUM($X128:X$132)*$H$1),-FV(AE127/12,(AB127-AB128)*12,SUM(X128:$X$132)*$H$1,AC127))</f>
        <v>#N/A</v>
      </c>
      <c r="Z127" s="138" t="e">
        <f>IF(AND(AD127&gt;0,SUM($AD$8:AD126)=0,Y126&gt;0),Y126,0)</f>
        <v>#N/A</v>
      </c>
      <c r="AA127" s="140" t="b">
        <f>IF(AND(X127&gt;0,SUM($X$8:X126)=0),AB127)</f>
        <v>0</v>
      </c>
      <c r="AB127" s="141">
        <f t="shared" si="156"/>
        <v>0</v>
      </c>
      <c r="AC127" s="141">
        <f>IF(AND($M$3&gt;SUM(AD128:$AD$132),$M$3&lt;SUM(AD127:$AD$132)),$M$3-SUM(AD128:$AD$132),0)</f>
        <v>0</v>
      </c>
      <c r="AD127" s="142">
        <f t="shared" si="157"/>
        <v>0</v>
      </c>
      <c r="AE127" s="143" t="e">
        <f t="shared" si="272"/>
        <v>#N/A</v>
      </c>
      <c r="AF127" s="142">
        <f aca="true" t="shared" si="279" ref="AF127:CQ127">IF(AND(NOT(AF$6=AG$6),$T127=AF$6),$V127,0)</f>
        <v>0</v>
      </c>
      <c r="AG127" s="142">
        <f t="shared" si="279"/>
        <v>0</v>
      </c>
      <c r="AH127" s="142">
        <f t="shared" si="279"/>
        <v>0</v>
      </c>
      <c r="AI127" s="142">
        <f t="shared" si="279"/>
        <v>0</v>
      </c>
      <c r="AJ127" s="142">
        <f t="shared" si="279"/>
        <v>0</v>
      </c>
      <c r="AK127" s="142">
        <f t="shared" si="279"/>
        <v>0</v>
      </c>
      <c r="AL127" s="142">
        <f t="shared" si="279"/>
        <v>0</v>
      </c>
      <c r="AM127" s="142">
        <f t="shared" si="279"/>
        <v>0</v>
      </c>
      <c r="AN127" s="142">
        <f t="shared" si="279"/>
        <v>0</v>
      </c>
      <c r="AO127" s="142">
        <f t="shared" si="279"/>
        <v>0</v>
      </c>
      <c r="AP127" s="142">
        <f t="shared" si="279"/>
        <v>0</v>
      </c>
      <c r="AQ127" s="142">
        <f t="shared" si="279"/>
        <v>0</v>
      </c>
      <c r="AR127" s="142">
        <f t="shared" si="279"/>
        <v>0</v>
      </c>
      <c r="AS127" s="142">
        <f t="shared" si="279"/>
        <v>0</v>
      </c>
      <c r="AT127" s="142">
        <f t="shared" si="279"/>
        <v>0</v>
      </c>
      <c r="AU127" s="142">
        <f t="shared" si="279"/>
        <v>0</v>
      </c>
      <c r="AV127" s="142">
        <f t="shared" si="279"/>
        <v>0</v>
      </c>
      <c r="AW127" s="142">
        <f t="shared" si="279"/>
        <v>0</v>
      </c>
      <c r="AX127" s="142">
        <f t="shared" si="279"/>
        <v>0</v>
      </c>
      <c r="AY127" s="142">
        <f t="shared" si="279"/>
        <v>0</v>
      </c>
      <c r="AZ127" s="142">
        <f t="shared" si="279"/>
        <v>0</v>
      </c>
      <c r="BA127" s="142">
        <f t="shared" si="279"/>
        <v>0</v>
      </c>
      <c r="BB127" s="142">
        <f t="shared" si="279"/>
        <v>0</v>
      </c>
      <c r="BC127" s="142">
        <f t="shared" si="279"/>
        <v>0</v>
      </c>
      <c r="BD127" s="142">
        <f t="shared" si="279"/>
        <v>0</v>
      </c>
      <c r="BE127" s="142">
        <f t="shared" si="279"/>
        <v>0</v>
      </c>
      <c r="BF127" s="142">
        <f t="shared" si="279"/>
        <v>0</v>
      </c>
      <c r="BG127" s="142">
        <f t="shared" si="279"/>
        <v>0</v>
      </c>
      <c r="BH127" s="142">
        <f t="shared" si="279"/>
        <v>0</v>
      </c>
      <c r="BI127" s="142">
        <f t="shared" si="279"/>
        <v>0</v>
      </c>
      <c r="BJ127" s="142">
        <f t="shared" si="279"/>
        <v>0</v>
      </c>
      <c r="BK127" s="142">
        <f t="shared" si="279"/>
        <v>0</v>
      </c>
      <c r="BL127" s="142">
        <f t="shared" si="279"/>
        <v>0</v>
      </c>
      <c r="BM127" s="142">
        <f t="shared" si="279"/>
        <v>0</v>
      </c>
      <c r="BN127" s="142">
        <f t="shared" si="279"/>
        <v>0</v>
      </c>
      <c r="BO127" s="142">
        <f t="shared" si="279"/>
        <v>0</v>
      </c>
      <c r="BP127" s="142">
        <f t="shared" si="279"/>
        <v>0</v>
      </c>
      <c r="BQ127" s="142">
        <f t="shared" si="279"/>
        <v>0</v>
      </c>
      <c r="BR127" s="142">
        <f t="shared" si="279"/>
        <v>0</v>
      </c>
      <c r="BS127" s="142">
        <f t="shared" si="279"/>
        <v>0</v>
      </c>
      <c r="BT127" s="142">
        <f t="shared" si="279"/>
        <v>0</v>
      </c>
      <c r="BU127" s="142">
        <f t="shared" si="279"/>
        <v>0</v>
      </c>
      <c r="BV127" s="142">
        <f t="shared" si="279"/>
        <v>0</v>
      </c>
      <c r="BW127" s="142">
        <f t="shared" si="279"/>
        <v>0</v>
      </c>
      <c r="BX127" s="142">
        <f t="shared" si="279"/>
        <v>0</v>
      </c>
      <c r="BY127" s="142">
        <f t="shared" si="279"/>
        <v>0</v>
      </c>
      <c r="BZ127" s="142">
        <f t="shared" si="279"/>
        <v>0</v>
      </c>
      <c r="CA127" s="142">
        <f t="shared" si="279"/>
        <v>0</v>
      </c>
      <c r="CB127" s="142">
        <f t="shared" si="279"/>
        <v>0</v>
      </c>
      <c r="CC127" s="142">
        <f t="shared" si="279"/>
        <v>0</v>
      </c>
      <c r="CD127" s="142">
        <f t="shared" si="279"/>
        <v>0</v>
      </c>
      <c r="CE127" s="142">
        <f t="shared" si="279"/>
        <v>0</v>
      </c>
      <c r="CF127" s="142">
        <f t="shared" si="279"/>
        <v>0</v>
      </c>
      <c r="CG127" s="142">
        <f t="shared" si="279"/>
        <v>0</v>
      </c>
      <c r="CH127" s="142">
        <f t="shared" si="279"/>
        <v>0</v>
      </c>
      <c r="CI127" s="142">
        <f t="shared" si="279"/>
        <v>0</v>
      </c>
      <c r="CJ127" s="142">
        <f t="shared" si="279"/>
        <v>0</v>
      </c>
      <c r="CK127" s="142">
        <f t="shared" si="279"/>
        <v>0</v>
      </c>
      <c r="CL127" s="142">
        <f t="shared" si="279"/>
        <v>0</v>
      </c>
      <c r="CM127" s="142">
        <f t="shared" si="279"/>
        <v>0</v>
      </c>
      <c r="CN127" s="142">
        <f t="shared" si="279"/>
        <v>0</v>
      </c>
      <c r="CO127" s="142">
        <f t="shared" si="279"/>
        <v>0</v>
      </c>
      <c r="CP127" s="142">
        <f t="shared" si="279"/>
        <v>0</v>
      </c>
      <c r="CQ127" s="142">
        <f t="shared" si="279"/>
        <v>0</v>
      </c>
      <c r="CR127" s="142">
        <f aca="true" t="shared" si="280" ref="CR127:EY127">IF(AND(NOT(CR$6=CS$6),$T127=CR$6),$V127,0)</f>
        <v>0</v>
      </c>
      <c r="CS127" s="142">
        <f t="shared" si="280"/>
        <v>0</v>
      </c>
      <c r="CT127" s="142">
        <f t="shared" si="280"/>
        <v>0</v>
      </c>
      <c r="CU127" s="142">
        <f t="shared" si="280"/>
        <v>0</v>
      </c>
      <c r="CV127" s="142">
        <f t="shared" si="280"/>
        <v>0</v>
      </c>
      <c r="CW127" s="142">
        <f t="shared" si="280"/>
        <v>0</v>
      </c>
      <c r="CX127" s="142">
        <f t="shared" si="280"/>
        <v>0</v>
      </c>
      <c r="CY127" s="142">
        <f t="shared" si="280"/>
        <v>0</v>
      </c>
      <c r="CZ127" s="142">
        <f t="shared" si="280"/>
        <v>0</v>
      </c>
      <c r="DA127" s="142">
        <f t="shared" si="280"/>
        <v>0</v>
      </c>
      <c r="DB127" s="142">
        <f t="shared" si="280"/>
        <v>0</v>
      </c>
      <c r="DC127" s="142">
        <f t="shared" si="280"/>
        <v>0</v>
      </c>
      <c r="DD127" s="142">
        <f t="shared" si="280"/>
        <v>0</v>
      </c>
      <c r="DE127" s="142">
        <f t="shared" si="280"/>
        <v>0</v>
      </c>
      <c r="DF127" s="142">
        <f t="shared" si="280"/>
        <v>0</v>
      </c>
      <c r="DG127" s="142">
        <f t="shared" si="280"/>
        <v>0</v>
      </c>
      <c r="DH127" s="142">
        <f t="shared" si="280"/>
        <v>0</v>
      </c>
      <c r="DI127" s="142">
        <f t="shared" si="280"/>
        <v>0</v>
      </c>
      <c r="DJ127" s="142">
        <f t="shared" si="280"/>
        <v>0</v>
      </c>
      <c r="DK127" s="142">
        <f t="shared" si="280"/>
        <v>0</v>
      </c>
      <c r="DL127" s="142">
        <f t="shared" si="280"/>
        <v>0</v>
      </c>
      <c r="DM127" s="142">
        <f t="shared" si="280"/>
        <v>0</v>
      </c>
      <c r="DN127" s="142">
        <f t="shared" si="280"/>
        <v>0</v>
      </c>
      <c r="DO127" s="142">
        <f t="shared" si="280"/>
        <v>0</v>
      </c>
      <c r="DP127" s="142">
        <f t="shared" si="280"/>
        <v>0</v>
      </c>
      <c r="DQ127" s="142">
        <f t="shared" si="280"/>
        <v>0</v>
      </c>
      <c r="DR127" s="142">
        <f t="shared" si="280"/>
        <v>0</v>
      </c>
      <c r="DS127" s="142">
        <f t="shared" si="280"/>
        <v>0</v>
      </c>
      <c r="DT127" s="142">
        <f t="shared" si="280"/>
        <v>0</v>
      </c>
      <c r="DU127" s="142">
        <f t="shared" si="280"/>
        <v>0</v>
      </c>
      <c r="DV127" s="142">
        <f t="shared" si="280"/>
        <v>0</v>
      </c>
      <c r="DW127" s="142">
        <f t="shared" si="280"/>
        <v>0</v>
      </c>
      <c r="DX127" s="142">
        <f t="shared" si="280"/>
        <v>0</v>
      </c>
      <c r="DY127" s="142">
        <f t="shared" si="280"/>
        <v>0</v>
      </c>
      <c r="DZ127" s="142">
        <f t="shared" si="280"/>
        <v>0</v>
      </c>
      <c r="EA127" s="142">
        <f t="shared" si="280"/>
        <v>0</v>
      </c>
      <c r="EB127" s="142">
        <f t="shared" si="280"/>
        <v>0</v>
      </c>
      <c r="EC127" s="142">
        <f t="shared" si="280"/>
        <v>0</v>
      </c>
      <c r="ED127" s="142">
        <f t="shared" si="280"/>
        <v>0</v>
      </c>
      <c r="EE127" s="142">
        <f t="shared" si="280"/>
        <v>0</v>
      </c>
      <c r="EF127" s="142">
        <f t="shared" si="280"/>
        <v>0</v>
      </c>
      <c r="EG127" s="142">
        <f t="shared" si="280"/>
        <v>0</v>
      </c>
      <c r="EH127" s="142">
        <f t="shared" si="280"/>
        <v>0</v>
      </c>
      <c r="EI127" s="142">
        <f t="shared" si="280"/>
        <v>0</v>
      </c>
      <c r="EJ127" s="142">
        <f t="shared" si="280"/>
        <v>0</v>
      </c>
      <c r="EK127" s="142">
        <f t="shared" si="280"/>
        <v>0</v>
      </c>
      <c r="EL127" s="142">
        <f t="shared" si="280"/>
        <v>0</v>
      </c>
      <c r="EM127" s="142">
        <f t="shared" si="280"/>
        <v>0</v>
      </c>
      <c r="EN127" s="142">
        <f t="shared" si="280"/>
        <v>0</v>
      </c>
      <c r="EO127" s="142">
        <f t="shared" si="280"/>
        <v>0</v>
      </c>
      <c r="EP127" s="142">
        <f t="shared" si="280"/>
        <v>0</v>
      </c>
      <c r="EQ127" s="142">
        <f t="shared" si="280"/>
        <v>0</v>
      </c>
      <c r="ER127" s="142">
        <f t="shared" si="280"/>
        <v>0</v>
      </c>
      <c r="ES127" s="142">
        <f t="shared" si="280"/>
        <v>0</v>
      </c>
      <c r="ET127" s="142">
        <f t="shared" si="280"/>
        <v>0</v>
      </c>
      <c r="EU127" s="142">
        <f t="shared" si="280"/>
        <v>0</v>
      </c>
      <c r="EV127" s="142">
        <f t="shared" si="280"/>
        <v>0</v>
      </c>
      <c r="EW127" s="142">
        <f t="shared" si="280"/>
        <v>0</v>
      </c>
      <c r="EX127" s="142">
        <f t="shared" si="280"/>
        <v>0</v>
      </c>
      <c r="EY127" s="142">
        <f t="shared" si="280"/>
        <v>0</v>
      </c>
      <c r="EZ127" s="144">
        <f t="shared" si="232"/>
        <v>0</v>
      </c>
      <c r="FA127" s="141">
        <f>IF(AND($M$3&gt;SUM(Q128:$Q$132),$G$3&lt;SUM(Q127:$Q$132)),$G$3-SUM(Q128:$Q$132),0)</f>
        <v>0</v>
      </c>
      <c r="FB127" s="120">
        <v>6</v>
      </c>
      <c r="FC127" s="145">
        <f>EU6</f>
        <v>0</v>
      </c>
      <c r="FD127" s="145">
        <f>EU133</f>
        <v>0</v>
      </c>
      <c r="FE127" s="141" t="str">
        <f t="shared" si="161"/>
        <v>x</v>
      </c>
    </row>
    <row r="128" spans="1:161" s="141" customFormat="1" ht="24.75" customHeight="1">
      <c r="A128" s="121"/>
      <c r="B128" s="121"/>
      <c r="C128" s="122"/>
      <c r="D128" s="123"/>
      <c r="E128" s="123"/>
      <c r="F128" s="124"/>
      <c r="G128" s="125">
        <f t="shared" si="164"/>
      </c>
      <c r="H128" s="126"/>
      <c r="I128" s="127">
        <f t="shared" si="170"/>
      </c>
      <c r="J128" s="128"/>
      <c r="K128" s="129"/>
      <c r="L128" s="130">
        <f t="shared" si="167"/>
      </c>
      <c r="M128" s="131"/>
      <c r="N128" s="130">
        <f t="shared" si="151"/>
      </c>
      <c r="O128" s="132"/>
      <c r="P128" s="133"/>
      <c r="Q128" s="134">
        <f t="shared" si="152"/>
      </c>
      <c r="R128" s="135">
        <f>IF(AND(E128=1,C128&gt;0),(D128-($B$4-C128)),IF(AND(E128&gt;0,E128=2),(D128-($B$4-C128))*'A - Condition &amp; Criticality'!$E$6,IF(AND(E128&gt;0,E128=3),(D128-($B$4-C128))*'A - Condition &amp; Criticality'!$E$7,IF(AND(E128&gt;0,E128=4),(D128-($B$4-C128))*'A - Condition &amp; Criticality'!$E$8,IF(AND(E128&gt;0,E128=5),(D128-($B$4-C128))*'A - Condition &amp; Criticality'!$E$9,IF(AND(E128&gt;0,E128=6),(D128-($B$4-C128))*'A - Condition &amp; Criticality'!$E$10,IF(AND(E128&gt;0,E128=7),(D128-($B$4-C128))*'A - Condition &amp; Criticality'!$E$11,0)))))))</f>
        <v>0</v>
      </c>
      <c r="S128" s="135">
        <f>IF(AND(E128&gt;0,E128=8),(D128-($B$4-C128))*'A - Condition &amp; Criticality'!$E$12,IF(AND(E128&gt;0,E128=9),(D128-($B$4-C128))*'A - Condition &amp; Criticality'!$E$13,IF(E128=10,0,0)))</f>
        <v>0</v>
      </c>
      <c r="T128" s="136">
        <f t="shared" si="227"/>
      </c>
      <c r="U128" s="137">
        <f t="shared" si="271"/>
        <v>0</v>
      </c>
      <c r="V128" s="138">
        <f t="shared" si="228"/>
        <v>0</v>
      </c>
      <c r="W128" s="138">
        <f t="shared" si="229"/>
        <v>0</v>
      </c>
      <c r="X128" s="139">
        <f>IF($M$3&gt;=SUM(AD128:$AD$132),0,IF(Y128&gt;=AD128,0,-PMT(AE128/12,(AB128)*12,0,(AD128-Y128))/$H$1))</f>
        <v>0</v>
      </c>
      <c r="Y128" s="138" t="e">
        <f>IF(Y129&gt;AD129,(-FV(AE128,(AB128-AB129),0,(Y129-AD129)))+-FV(AE128/12,(AB128-AB129)*12,SUM($X129:X$132)*$H$1),-FV(AE128/12,(AB128-AB129)*12,SUM(X129:$X$132)*$H$1,AC128))</f>
        <v>#N/A</v>
      </c>
      <c r="Z128" s="138" t="e">
        <f>IF(AND(AD128&gt;0,SUM($AD$8:AD127)=0,Y127&gt;0),Y127,0)</f>
        <v>#N/A</v>
      </c>
      <c r="AA128" s="140" t="b">
        <f>IF(AND(X128&gt;0,SUM($X$8:X127)=0),AB128)</f>
        <v>0</v>
      </c>
      <c r="AB128" s="141">
        <f t="shared" si="156"/>
        <v>0</v>
      </c>
      <c r="AC128" s="141">
        <f>IF(AND($M$3&gt;SUM(AD129:$AD$132),$M$3&lt;SUM(AD128:$AD$132)),$M$3-SUM(AD129:$AD$132),0)</f>
        <v>0</v>
      </c>
      <c r="AD128" s="142">
        <f t="shared" si="157"/>
        <v>0</v>
      </c>
      <c r="AE128" s="143" t="e">
        <f t="shared" si="272"/>
        <v>#N/A</v>
      </c>
      <c r="AF128" s="142">
        <f aca="true" t="shared" si="281" ref="AF128:CQ128">IF(AND(NOT(AF$6=AG$6),$T128=AF$6),$V128,0)</f>
        <v>0</v>
      </c>
      <c r="AG128" s="142">
        <f t="shared" si="281"/>
        <v>0</v>
      </c>
      <c r="AH128" s="142">
        <f t="shared" si="281"/>
        <v>0</v>
      </c>
      <c r="AI128" s="142">
        <f t="shared" si="281"/>
        <v>0</v>
      </c>
      <c r="AJ128" s="142">
        <f t="shared" si="281"/>
        <v>0</v>
      </c>
      <c r="AK128" s="142">
        <f t="shared" si="281"/>
        <v>0</v>
      </c>
      <c r="AL128" s="142">
        <f t="shared" si="281"/>
        <v>0</v>
      </c>
      <c r="AM128" s="142">
        <f t="shared" si="281"/>
        <v>0</v>
      </c>
      <c r="AN128" s="142">
        <f t="shared" si="281"/>
        <v>0</v>
      </c>
      <c r="AO128" s="142">
        <f t="shared" si="281"/>
        <v>0</v>
      </c>
      <c r="AP128" s="142">
        <f t="shared" si="281"/>
        <v>0</v>
      </c>
      <c r="AQ128" s="142">
        <f t="shared" si="281"/>
        <v>0</v>
      </c>
      <c r="AR128" s="142">
        <f t="shared" si="281"/>
        <v>0</v>
      </c>
      <c r="AS128" s="142">
        <f t="shared" si="281"/>
        <v>0</v>
      </c>
      <c r="AT128" s="142">
        <f t="shared" si="281"/>
        <v>0</v>
      </c>
      <c r="AU128" s="142">
        <f t="shared" si="281"/>
        <v>0</v>
      </c>
      <c r="AV128" s="142">
        <f t="shared" si="281"/>
        <v>0</v>
      </c>
      <c r="AW128" s="142">
        <f t="shared" si="281"/>
        <v>0</v>
      </c>
      <c r="AX128" s="142">
        <f t="shared" si="281"/>
        <v>0</v>
      </c>
      <c r="AY128" s="142">
        <f t="shared" si="281"/>
        <v>0</v>
      </c>
      <c r="AZ128" s="142">
        <f t="shared" si="281"/>
        <v>0</v>
      </c>
      <c r="BA128" s="142">
        <f t="shared" si="281"/>
        <v>0</v>
      </c>
      <c r="BB128" s="142">
        <f t="shared" si="281"/>
        <v>0</v>
      </c>
      <c r="BC128" s="142">
        <f t="shared" si="281"/>
        <v>0</v>
      </c>
      <c r="BD128" s="142">
        <f t="shared" si="281"/>
        <v>0</v>
      </c>
      <c r="BE128" s="142">
        <f t="shared" si="281"/>
        <v>0</v>
      </c>
      <c r="BF128" s="142">
        <f t="shared" si="281"/>
        <v>0</v>
      </c>
      <c r="BG128" s="142">
        <f t="shared" si="281"/>
        <v>0</v>
      </c>
      <c r="BH128" s="142">
        <f t="shared" si="281"/>
        <v>0</v>
      </c>
      <c r="BI128" s="142">
        <f t="shared" si="281"/>
        <v>0</v>
      </c>
      <c r="BJ128" s="142">
        <f t="shared" si="281"/>
        <v>0</v>
      </c>
      <c r="BK128" s="142">
        <f t="shared" si="281"/>
        <v>0</v>
      </c>
      <c r="BL128" s="142">
        <f t="shared" si="281"/>
        <v>0</v>
      </c>
      <c r="BM128" s="142">
        <f t="shared" si="281"/>
        <v>0</v>
      </c>
      <c r="BN128" s="142">
        <f t="shared" si="281"/>
        <v>0</v>
      </c>
      <c r="BO128" s="142">
        <f t="shared" si="281"/>
        <v>0</v>
      </c>
      <c r="BP128" s="142">
        <f t="shared" si="281"/>
        <v>0</v>
      </c>
      <c r="BQ128" s="142">
        <f t="shared" si="281"/>
        <v>0</v>
      </c>
      <c r="BR128" s="142">
        <f t="shared" si="281"/>
        <v>0</v>
      </c>
      <c r="BS128" s="142">
        <f t="shared" si="281"/>
        <v>0</v>
      </c>
      <c r="BT128" s="142">
        <f t="shared" si="281"/>
        <v>0</v>
      </c>
      <c r="BU128" s="142">
        <f t="shared" si="281"/>
        <v>0</v>
      </c>
      <c r="BV128" s="142">
        <f t="shared" si="281"/>
        <v>0</v>
      </c>
      <c r="BW128" s="142">
        <f t="shared" si="281"/>
        <v>0</v>
      </c>
      <c r="BX128" s="142">
        <f t="shared" si="281"/>
        <v>0</v>
      </c>
      <c r="BY128" s="142">
        <f t="shared" si="281"/>
        <v>0</v>
      </c>
      <c r="BZ128" s="142">
        <f t="shared" si="281"/>
        <v>0</v>
      </c>
      <c r="CA128" s="142">
        <f t="shared" si="281"/>
        <v>0</v>
      </c>
      <c r="CB128" s="142">
        <f t="shared" si="281"/>
        <v>0</v>
      </c>
      <c r="CC128" s="142">
        <f t="shared" si="281"/>
        <v>0</v>
      </c>
      <c r="CD128" s="142">
        <f t="shared" si="281"/>
        <v>0</v>
      </c>
      <c r="CE128" s="142">
        <f t="shared" si="281"/>
        <v>0</v>
      </c>
      <c r="CF128" s="142">
        <f t="shared" si="281"/>
        <v>0</v>
      </c>
      <c r="CG128" s="142">
        <f t="shared" si="281"/>
        <v>0</v>
      </c>
      <c r="CH128" s="142">
        <f t="shared" si="281"/>
        <v>0</v>
      </c>
      <c r="CI128" s="142">
        <f t="shared" si="281"/>
        <v>0</v>
      </c>
      <c r="CJ128" s="142">
        <f t="shared" si="281"/>
        <v>0</v>
      </c>
      <c r="CK128" s="142">
        <f t="shared" si="281"/>
        <v>0</v>
      </c>
      <c r="CL128" s="142">
        <f t="shared" si="281"/>
        <v>0</v>
      </c>
      <c r="CM128" s="142">
        <f t="shared" si="281"/>
        <v>0</v>
      </c>
      <c r="CN128" s="142">
        <f t="shared" si="281"/>
        <v>0</v>
      </c>
      <c r="CO128" s="142">
        <f t="shared" si="281"/>
        <v>0</v>
      </c>
      <c r="CP128" s="142">
        <f t="shared" si="281"/>
        <v>0</v>
      </c>
      <c r="CQ128" s="142">
        <f t="shared" si="281"/>
        <v>0</v>
      </c>
      <c r="CR128" s="142">
        <f aca="true" t="shared" si="282" ref="CR128:EY128">IF(AND(NOT(CR$6=CS$6),$T128=CR$6),$V128,0)</f>
        <v>0</v>
      </c>
      <c r="CS128" s="142">
        <f t="shared" si="282"/>
        <v>0</v>
      </c>
      <c r="CT128" s="142">
        <f t="shared" si="282"/>
        <v>0</v>
      </c>
      <c r="CU128" s="142">
        <f t="shared" si="282"/>
        <v>0</v>
      </c>
      <c r="CV128" s="142">
        <f t="shared" si="282"/>
        <v>0</v>
      </c>
      <c r="CW128" s="142">
        <f t="shared" si="282"/>
        <v>0</v>
      </c>
      <c r="CX128" s="142">
        <f t="shared" si="282"/>
        <v>0</v>
      </c>
      <c r="CY128" s="142">
        <f t="shared" si="282"/>
        <v>0</v>
      </c>
      <c r="CZ128" s="142">
        <f t="shared" si="282"/>
        <v>0</v>
      </c>
      <c r="DA128" s="142">
        <f t="shared" si="282"/>
        <v>0</v>
      </c>
      <c r="DB128" s="142">
        <f t="shared" si="282"/>
        <v>0</v>
      </c>
      <c r="DC128" s="142">
        <f t="shared" si="282"/>
        <v>0</v>
      </c>
      <c r="DD128" s="142">
        <f t="shared" si="282"/>
        <v>0</v>
      </c>
      <c r="DE128" s="142">
        <f t="shared" si="282"/>
        <v>0</v>
      </c>
      <c r="DF128" s="142">
        <f t="shared" si="282"/>
        <v>0</v>
      </c>
      <c r="DG128" s="142">
        <f t="shared" si="282"/>
        <v>0</v>
      </c>
      <c r="DH128" s="142">
        <f t="shared" si="282"/>
        <v>0</v>
      </c>
      <c r="DI128" s="142">
        <f t="shared" si="282"/>
        <v>0</v>
      </c>
      <c r="DJ128" s="142">
        <f t="shared" si="282"/>
        <v>0</v>
      </c>
      <c r="DK128" s="142">
        <f t="shared" si="282"/>
        <v>0</v>
      </c>
      <c r="DL128" s="142">
        <f t="shared" si="282"/>
        <v>0</v>
      </c>
      <c r="DM128" s="142">
        <f t="shared" si="282"/>
        <v>0</v>
      </c>
      <c r="DN128" s="142">
        <f t="shared" si="282"/>
        <v>0</v>
      </c>
      <c r="DO128" s="142">
        <f t="shared" si="282"/>
        <v>0</v>
      </c>
      <c r="DP128" s="142">
        <f t="shared" si="282"/>
        <v>0</v>
      </c>
      <c r="DQ128" s="142">
        <f t="shared" si="282"/>
        <v>0</v>
      </c>
      <c r="DR128" s="142">
        <f t="shared" si="282"/>
        <v>0</v>
      </c>
      <c r="DS128" s="142">
        <f t="shared" si="282"/>
        <v>0</v>
      </c>
      <c r="DT128" s="142">
        <f t="shared" si="282"/>
        <v>0</v>
      </c>
      <c r="DU128" s="142">
        <f t="shared" si="282"/>
        <v>0</v>
      </c>
      <c r="DV128" s="142">
        <f t="shared" si="282"/>
        <v>0</v>
      </c>
      <c r="DW128" s="142">
        <f t="shared" si="282"/>
        <v>0</v>
      </c>
      <c r="DX128" s="142">
        <f t="shared" si="282"/>
        <v>0</v>
      </c>
      <c r="DY128" s="142">
        <f t="shared" si="282"/>
        <v>0</v>
      </c>
      <c r="DZ128" s="142">
        <f t="shared" si="282"/>
        <v>0</v>
      </c>
      <c r="EA128" s="142">
        <f t="shared" si="282"/>
        <v>0</v>
      </c>
      <c r="EB128" s="142">
        <f t="shared" si="282"/>
        <v>0</v>
      </c>
      <c r="EC128" s="142">
        <f t="shared" si="282"/>
        <v>0</v>
      </c>
      <c r="ED128" s="142">
        <f t="shared" si="282"/>
        <v>0</v>
      </c>
      <c r="EE128" s="142">
        <f t="shared" si="282"/>
        <v>0</v>
      </c>
      <c r="EF128" s="142">
        <f t="shared" si="282"/>
        <v>0</v>
      </c>
      <c r="EG128" s="142">
        <f t="shared" si="282"/>
        <v>0</v>
      </c>
      <c r="EH128" s="142">
        <f t="shared" si="282"/>
        <v>0</v>
      </c>
      <c r="EI128" s="142">
        <f t="shared" si="282"/>
        <v>0</v>
      </c>
      <c r="EJ128" s="142">
        <f t="shared" si="282"/>
        <v>0</v>
      </c>
      <c r="EK128" s="142">
        <f t="shared" si="282"/>
        <v>0</v>
      </c>
      <c r="EL128" s="142">
        <f t="shared" si="282"/>
        <v>0</v>
      </c>
      <c r="EM128" s="142">
        <f t="shared" si="282"/>
        <v>0</v>
      </c>
      <c r="EN128" s="142">
        <f t="shared" si="282"/>
        <v>0</v>
      </c>
      <c r="EO128" s="142">
        <f t="shared" si="282"/>
        <v>0</v>
      </c>
      <c r="EP128" s="142">
        <f t="shared" si="282"/>
        <v>0</v>
      </c>
      <c r="EQ128" s="142">
        <f t="shared" si="282"/>
        <v>0</v>
      </c>
      <c r="ER128" s="142">
        <f t="shared" si="282"/>
        <v>0</v>
      </c>
      <c r="ES128" s="142">
        <f t="shared" si="282"/>
        <v>0</v>
      </c>
      <c r="ET128" s="142">
        <f t="shared" si="282"/>
        <v>0</v>
      </c>
      <c r="EU128" s="142">
        <f t="shared" si="282"/>
        <v>0</v>
      </c>
      <c r="EV128" s="142">
        <f t="shared" si="282"/>
        <v>0</v>
      </c>
      <c r="EW128" s="142">
        <f t="shared" si="282"/>
        <v>0</v>
      </c>
      <c r="EX128" s="142">
        <f t="shared" si="282"/>
        <v>0</v>
      </c>
      <c r="EY128" s="142">
        <f t="shared" si="282"/>
        <v>0</v>
      </c>
      <c r="EZ128" s="144">
        <f t="shared" si="232"/>
        <v>0</v>
      </c>
      <c r="FA128" s="141">
        <f>IF(AND($M$3&gt;SUM(Q129:$Q$132),$G$3&lt;SUM(Q128:$Q$132)),$G$3-SUM(Q129:$Q$132),0)</f>
        <v>0</v>
      </c>
      <c r="FB128" s="120">
        <v>5</v>
      </c>
      <c r="FC128" s="145">
        <f>EV6</f>
        <v>0</v>
      </c>
      <c r="FD128" s="145">
        <f>EV133</f>
        <v>0</v>
      </c>
      <c r="FE128" s="141" t="str">
        <f t="shared" si="161"/>
        <v>x</v>
      </c>
    </row>
    <row r="129" spans="1:161" s="141" customFormat="1" ht="24.75" customHeight="1">
      <c r="A129" s="121"/>
      <c r="B129" s="121"/>
      <c r="C129" s="122"/>
      <c r="D129" s="123"/>
      <c r="E129" s="123"/>
      <c r="F129" s="124"/>
      <c r="G129" s="125">
        <f t="shared" si="164"/>
      </c>
      <c r="H129" s="126"/>
      <c r="I129" s="127">
        <f t="shared" si="170"/>
      </c>
      <c r="J129" s="128"/>
      <c r="K129" s="129"/>
      <c r="L129" s="130">
        <f t="shared" si="167"/>
      </c>
      <c r="M129" s="131"/>
      <c r="N129" s="130">
        <f t="shared" si="151"/>
      </c>
      <c r="O129" s="132"/>
      <c r="P129" s="133"/>
      <c r="Q129" s="134">
        <f t="shared" si="152"/>
      </c>
      <c r="R129" s="135">
        <f>IF(AND(E129=1,C129&gt;0),(D129-($B$4-C129)),IF(AND(E129&gt;0,E129=2),(D129-($B$4-C129))*'A - Condition &amp; Criticality'!$E$6,IF(AND(E129&gt;0,E129=3),(D129-($B$4-C129))*'A - Condition &amp; Criticality'!$E$7,IF(AND(E129&gt;0,E129=4),(D129-($B$4-C129))*'A - Condition &amp; Criticality'!$E$8,IF(AND(E129&gt;0,E129=5),(D129-($B$4-C129))*'A - Condition &amp; Criticality'!$E$9,IF(AND(E129&gt;0,E129=6),(D129-($B$4-C129))*'A - Condition &amp; Criticality'!$E$10,IF(AND(E129&gt;0,E129=7),(D129-($B$4-C129))*'A - Condition &amp; Criticality'!$E$11,0)))))))</f>
        <v>0</v>
      </c>
      <c r="S129" s="135">
        <f>IF(AND(E129&gt;0,E129=8),(D129-($B$4-C129))*'A - Condition &amp; Criticality'!$E$12,IF(AND(E129&gt;0,E129=9),(D129-($B$4-C129))*'A - Condition &amp; Criticality'!$E$13,IF(E129=10,0,0)))</f>
        <v>0</v>
      </c>
      <c r="T129" s="136">
        <f t="shared" si="227"/>
      </c>
      <c r="U129" s="137">
        <f t="shared" si="271"/>
        <v>0</v>
      </c>
      <c r="V129" s="138">
        <f t="shared" si="228"/>
        <v>0</v>
      </c>
      <c r="W129" s="138">
        <f t="shared" si="229"/>
        <v>0</v>
      </c>
      <c r="X129" s="139">
        <f>IF($M$3&gt;=SUM(AD129:$AD$132),0,IF(Y129&gt;=AD129,0,-PMT(AE129/12,(AB129)*12,0,(AD129-Y129))/$H$1))</f>
        <v>0</v>
      </c>
      <c r="Y129" s="138" t="e">
        <f>IF(Y130&gt;AD130,(-FV(AE129,(AB129-AB130),0,(Y130-AD130)))+-FV(AE129/12,(AB129-AB130)*12,SUM($X130:X$132)*$H$1),-FV(AE129/12,(AB129-AB130)*12,SUM(X130:$X$132)*$H$1,AC129))</f>
        <v>#N/A</v>
      </c>
      <c r="Z129" s="138" t="e">
        <f>IF(AND(AD129&gt;0,SUM($AD$8:AD128)=0,Y128&gt;0),Y128,0)</f>
        <v>#N/A</v>
      </c>
      <c r="AA129" s="140" t="b">
        <f>IF(AND(X129&gt;0,SUM($X$8:X128)=0),AB129)</f>
        <v>0</v>
      </c>
      <c r="AB129" s="141">
        <f t="shared" si="156"/>
        <v>0</v>
      </c>
      <c r="AC129" s="141">
        <f>IF(AND($M$3&gt;SUM(AD130:$AD$132),$M$3&lt;SUM(AD129:$AD$132)),$M$3-SUM(AD130:$AD$132),0)</f>
        <v>0</v>
      </c>
      <c r="AD129" s="142">
        <f t="shared" si="157"/>
        <v>0</v>
      </c>
      <c r="AE129" s="143" t="e">
        <f t="shared" si="272"/>
        <v>#N/A</v>
      </c>
      <c r="AF129" s="142">
        <f aca="true" t="shared" si="283" ref="AF129:CQ129">IF(AND(NOT(AF$6=AG$6),$T129=AF$6),$V129,0)</f>
        <v>0</v>
      </c>
      <c r="AG129" s="142">
        <f t="shared" si="283"/>
        <v>0</v>
      </c>
      <c r="AH129" s="142">
        <f t="shared" si="283"/>
        <v>0</v>
      </c>
      <c r="AI129" s="142">
        <f t="shared" si="283"/>
        <v>0</v>
      </c>
      <c r="AJ129" s="142">
        <f t="shared" si="283"/>
        <v>0</v>
      </c>
      <c r="AK129" s="142">
        <f t="shared" si="283"/>
        <v>0</v>
      </c>
      <c r="AL129" s="142">
        <f t="shared" si="283"/>
        <v>0</v>
      </c>
      <c r="AM129" s="142">
        <f t="shared" si="283"/>
        <v>0</v>
      </c>
      <c r="AN129" s="142">
        <f t="shared" si="283"/>
        <v>0</v>
      </c>
      <c r="AO129" s="142">
        <f t="shared" si="283"/>
        <v>0</v>
      </c>
      <c r="AP129" s="142">
        <f t="shared" si="283"/>
        <v>0</v>
      </c>
      <c r="AQ129" s="142">
        <f t="shared" si="283"/>
        <v>0</v>
      </c>
      <c r="AR129" s="142">
        <f t="shared" si="283"/>
        <v>0</v>
      </c>
      <c r="AS129" s="142">
        <f t="shared" si="283"/>
        <v>0</v>
      </c>
      <c r="AT129" s="142">
        <f t="shared" si="283"/>
        <v>0</v>
      </c>
      <c r="AU129" s="142">
        <f t="shared" si="283"/>
        <v>0</v>
      </c>
      <c r="AV129" s="142">
        <f t="shared" si="283"/>
        <v>0</v>
      </c>
      <c r="AW129" s="142">
        <f t="shared" si="283"/>
        <v>0</v>
      </c>
      <c r="AX129" s="142">
        <f t="shared" si="283"/>
        <v>0</v>
      </c>
      <c r="AY129" s="142">
        <f t="shared" si="283"/>
        <v>0</v>
      </c>
      <c r="AZ129" s="142">
        <f t="shared" si="283"/>
        <v>0</v>
      </c>
      <c r="BA129" s="142">
        <f t="shared" si="283"/>
        <v>0</v>
      </c>
      <c r="BB129" s="142">
        <f t="shared" si="283"/>
        <v>0</v>
      </c>
      <c r="BC129" s="142">
        <f t="shared" si="283"/>
        <v>0</v>
      </c>
      <c r="BD129" s="142">
        <f t="shared" si="283"/>
        <v>0</v>
      </c>
      <c r="BE129" s="142">
        <f t="shared" si="283"/>
        <v>0</v>
      </c>
      <c r="BF129" s="142">
        <f t="shared" si="283"/>
        <v>0</v>
      </c>
      <c r="BG129" s="142">
        <f t="shared" si="283"/>
        <v>0</v>
      </c>
      <c r="BH129" s="142">
        <f t="shared" si="283"/>
        <v>0</v>
      </c>
      <c r="BI129" s="142">
        <f t="shared" si="283"/>
        <v>0</v>
      </c>
      <c r="BJ129" s="142">
        <f t="shared" si="283"/>
        <v>0</v>
      </c>
      <c r="BK129" s="142">
        <f t="shared" si="283"/>
        <v>0</v>
      </c>
      <c r="BL129" s="142">
        <f t="shared" si="283"/>
        <v>0</v>
      </c>
      <c r="BM129" s="142">
        <f t="shared" si="283"/>
        <v>0</v>
      </c>
      <c r="BN129" s="142">
        <f t="shared" si="283"/>
        <v>0</v>
      </c>
      <c r="BO129" s="142">
        <f t="shared" si="283"/>
        <v>0</v>
      </c>
      <c r="BP129" s="142">
        <f t="shared" si="283"/>
        <v>0</v>
      </c>
      <c r="BQ129" s="142">
        <f t="shared" si="283"/>
        <v>0</v>
      </c>
      <c r="BR129" s="142">
        <f t="shared" si="283"/>
        <v>0</v>
      </c>
      <c r="BS129" s="142">
        <f t="shared" si="283"/>
        <v>0</v>
      </c>
      <c r="BT129" s="142">
        <f t="shared" si="283"/>
        <v>0</v>
      </c>
      <c r="BU129" s="142">
        <f t="shared" si="283"/>
        <v>0</v>
      </c>
      <c r="BV129" s="142">
        <f t="shared" si="283"/>
        <v>0</v>
      </c>
      <c r="BW129" s="142">
        <f t="shared" si="283"/>
        <v>0</v>
      </c>
      <c r="BX129" s="142">
        <f t="shared" si="283"/>
        <v>0</v>
      </c>
      <c r="BY129" s="142">
        <f t="shared" si="283"/>
        <v>0</v>
      </c>
      <c r="BZ129" s="142">
        <f t="shared" si="283"/>
        <v>0</v>
      </c>
      <c r="CA129" s="142">
        <f t="shared" si="283"/>
        <v>0</v>
      </c>
      <c r="CB129" s="142">
        <f t="shared" si="283"/>
        <v>0</v>
      </c>
      <c r="CC129" s="142">
        <f t="shared" si="283"/>
        <v>0</v>
      </c>
      <c r="CD129" s="142">
        <f t="shared" si="283"/>
        <v>0</v>
      </c>
      <c r="CE129" s="142">
        <f t="shared" si="283"/>
        <v>0</v>
      </c>
      <c r="CF129" s="142">
        <f t="shared" si="283"/>
        <v>0</v>
      </c>
      <c r="CG129" s="142">
        <f t="shared" si="283"/>
        <v>0</v>
      </c>
      <c r="CH129" s="142">
        <f t="shared" si="283"/>
        <v>0</v>
      </c>
      <c r="CI129" s="142">
        <f t="shared" si="283"/>
        <v>0</v>
      </c>
      <c r="CJ129" s="142">
        <f t="shared" si="283"/>
        <v>0</v>
      </c>
      <c r="CK129" s="142">
        <f t="shared" si="283"/>
        <v>0</v>
      </c>
      <c r="CL129" s="142">
        <f t="shared" si="283"/>
        <v>0</v>
      </c>
      <c r="CM129" s="142">
        <f t="shared" si="283"/>
        <v>0</v>
      </c>
      <c r="CN129" s="142">
        <f t="shared" si="283"/>
        <v>0</v>
      </c>
      <c r="CO129" s="142">
        <f t="shared" si="283"/>
        <v>0</v>
      </c>
      <c r="CP129" s="142">
        <f t="shared" si="283"/>
        <v>0</v>
      </c>
      <c r="CQ129" s="142">
        <f t="shared" si="283"/>
        <v>0</v>
      </c>
      <c r="CR129" s="142">
        <f aca="true" t="shared" si="284" ref="CR129:EY129">IF(AND(NOT(CR$6=CS$6),$T129=CR$6),$V129,0)</f>
        <v>0</v>
      </c>
      <c r="CS129" s="142">
        <f t="shared" si="284"/>
        <v>0</v>
      </c>
      <c r="CT129" s="142">
        <f t="shared" si="284"/>
        <v>0</v>
      </c>
      <c r="CU129" s="142">
        <f t="shared" si="284"/>
        <v>0</v>
      </c>
      <c r="CV129" s="142">
        <f t="shared" si="284"/>
        <v>0</v>
      </c>
      <c r="CW129" s="142">
        <f t="shared" si="284"/>
        <v>0</v>
      </c>
      <c r="CX129" s="142">
        <f t="shared" si="284"/>
        <v>0</v>
      </c>
      <c r="CY129" s="142">
        <f t="shared" si="284"/>
        <v>0</v>
      </c>
      <c r="CZ129" s="142">
        <f t="shared" si="284"/>
        <v>0</v>
      </c>
      <c r="DA129" s="142">
        <f t="shared" si="284"/>
        <v>0</v>
      </c>
      <c r="DB129" s="142">
        <f t="shared" si="284"/>
        <v>0</v>
      </c>
      <c r="DC129" s="142">
        <f t="shared" si="284"/>
        <v>0</v>
      </c>
      <c r="DD129" s="142">
        <f t="shared" si="284"/>
        <v>0</v>
      </c>
      <c r="DE129" s="142">
        <f t="shared" si="284"/>
        <v>0</v>
      </c>
      <c r="DF129" s="142">
        <f t="shared" si="284"/>
        <v>0</v>
      </c>
      <c r="DG129" s="142">
        <f t="shared" si="284"/>
        <v>0</v>
      </c>
      <c r="DH129" s="142">
        <f t="shared" si="284"/>
        <v>0</v>
      </c>
      <c r="DI129" s="142">
        <f t="shared" si="284"/>
        <v>0</v>
      </c>
      <c r="DJ129" s="142">
        <f t="shared" si="284"/>
        <v>0</v>
      </c>
      <c r="DK129" s="142">
        <f t="shared" si="284"/>
        <v>0</v>
      </c>
      <c r="DL129" s="142">
        <f t="shared" si="284"/>
        <v>0</v>
      </c>
      <c r="DM129" s="142">
        <f t="shared" si="284"/>
        <v>0</v>
      </c>
      <c r="DN129" s="142">
        <f t="shared" si="284"/>
        <v>0</v>
      </c>
      <c r="DO129" s="142">
        <f t="shared" si="284"/>
        <v>0</v>
      </c>
      <c r="DP129" s="142">
        <f t="shared" si="284"/>
        <v>0</v>
      </c>
      <c r="DQ129" s="142">
        <f t="shared" si="284"/>
        <v>0</v>
      </c>
      <c r="DR129" s="142">
        <f t="shared" si="284"/>
        <v>0</v>
      </c>
      <c r="DS129" s="142">
        <f t="shared" si="284"/>
        <v>0</v>
      </c>
      <c r="DT129" s="142">
        <f t="shared" si="284"/>
        <v>0</v>
      </c>
      <c r="DU129" s="142">
        <f t="shared" si="284"/>
        <v>0</v>
      </c>
      <c r="DV129" s="142">
        <f t="shared" si="284"/>
        <v>0</v>
      </c>
      <c r="DW129" s="142">
        <f t="shared" si="284"/>
        <v>0</v>
      </c>
      <c r="DX129" s="142">
        <f t="shared" si="284"/>
        <v>0</v>
      </c>
      <c r="DY129" s="142">
        <f t="shared" si="284"/>
        <v>0</v>
      </c>
      <c r="DZ129" s="142">
        <f t="shared" si="284"/>
        <v>0</v>
      </c>
      <c r="EA129" s="142">
        <f t="shared" si="284"/>
        <v>0</v>
      </c>
      <c r="EB129" s="142">
        <f t="shared" si="284"/>
        <v>0</v>
      </c>
      <c r="EC129" s="142">
        <f t="shared" si="284"/>
        <v>0</v>
      </c>
      <c r="ED129" s="142">
        <f t="shared" si="284"/>
        <v>0</v>
      </c>
      <c r="EE129" s="142">
        <f t="shared" si="284"/>
        <v>0</v>
      </c>
      <c r="EF129" s="142">
        <f t="shared" si="284"/>
        <v>0</v>
      </c>
      <c r="EG129" s="142">
        <f t="shared" si="284"/>
        <v>0</v>
      </c>
      <c r="EH129" s="142">
        <f t="shared" si="284"/>
        <v>0</v>
      </c>
      <c r="EI129" s="142">
        <f t="shared" si="284"/>
        <v>0</v>
      </c>
      <c r="EJ129" s="142">
        <f t="shared" si="284"/>
        <v>0</v>
      </c>
      <c r="EK129" s="142">
        <f t="shared" si="284"/>
        <v>0</v>
      </c>
      <c r="EL129" s="142">
        <f t="shared" si="284"/>
        <v>0</v>
      </c>
      <c r="EM129" s="142">
        <f t="shared" si="284"/>
        <v>0</v>
      </c>
      <c r="EN129" s="142">
        <f t="shared" si="284"/>
        <v>0</v>
      </c>
      <c r="EO129" s="142">
        <f t="shared" si="284"/>
        <v>0</v>
      </c>
      <c r="EP129" s="142">
        <f t="shared" si="284"/>
        <v>0</v>
      </c>
      <c r="EQ129" s="142">
        <f t="shared" si="284"/>
        <v>0</v>
      </c>
      <c r="ER129" s="142">
        <f t="shared" si="284"/>
        <v>0</v>
      </c>
      <c r="ES129" s="142">
        <f t="shared" si="284"/>
        <v>0</v>
      </c>
      <c r="ET129" s="142">
        <f t="shared" si="284"/>
        <v>0</v>
      </c>
      <c r="EU129" s="142">
        <f t="shared" si="284"/>
        <v>0</v>
      </c>
      <c r="EV129" s="142">
        <f t="shared" si="284"/>
        <v>0</v>
      </c>
      <c r="EW129" s="142">
        <f t="shared" si="284"/>
        <v>0</v>
      </c>
      <c r="EX129" s="142">
        <f t="shared" si="284"/>
        <v>0</v>
      </c>
      <c r="EY129" s="142">
        <f t="shared" si="284"/>
        <v>0</v>
      </c>
      <c r="EZ129" s="144">
        <f t="shared" si="232"/>
        <v>0</v>
      </c>
      <c r="FA129" s="141">
        <f>IF(AND($M$3&gt;SUM(Q130:$Q$132),$G$3&lt;SUM(Q129:$Q$132)),$G$3-SUM(Q130:$Q$132),0)</f>
        <v>0</v>
      </c>
      <c r="FB129" s="120">
        <v>4</v>
      </c>
      <c r="FC129" s="145">
        <f>EW6</f>
        <v>0</v>
      </c>
      <c r="FD129" s="145">
        <f>EW133</f>
        <v>0</v>
      </c>
      <c r="FE129" s="141" t="str">
        <f t="shared" si="161"/>
        <v>x</v>
      </c>
    </row>
    <row r="130" spans="1:161" s="141" customFormat="1" ht="24.75" customHeight="1">
      <c r="A130" s="121"/>
      <c r="B130" s="121"/>
      <c r="C130" s="122"/>
      <c r="D130" s="123"/>
      <c r="E130" s="123"/>
      <c r="F130" s="124"/>
      <c r="G130" s="125">
        <f t="shared" si="164"/>
      </c>
      <c r="H130" s="126"/>
      <c r="I130" s="127">
        <f t="shared" si="170"/>
      </c>
      <c r="J130" s="128"/>
      <c r="K130" s="129"/>
      <c r="L130" s="130">
        <f t="shared" si="167"/>
      </c>
      <c r="M130" s="131"/>
      <c r="N130" s="130">
        <f t="shared" si="151"/>
      </c>
      <c r="O130" s="132"/>
      <c r="P130" s="133"/>
      <c r="Q130" s="134">
        <f t="shared" si="152"/>
      </c>
      <c r="R130" s="135">
        <f>IF(AND(E130=1,C130&gt;0),(D130-($B$4-C130)),IF(AND(E130&gt;0,E130=2),(D130-($B$4-C130))*'A - Condition &amp; Criticality'!$E$6,IF(AND(E130&gt;0,E130=3),(D130-($B$4-C130))*'A - Condition &amp; Criticality'!$E$7,IF(AND(E130&gt;0,E130=4),(D130-($B$4-C130))*'A - Condition &amp; Criticality'!$E$8,IF(AND(E130&gt;0,E130=5),(D130-($B$4-C130))*'A - Condition &amp; Criticality'!$E$9,IF(AND(E130&gt;0,E130=6),(D130-($B$4-C130))*'A - Condition &amp; Criticality'!$E$10,IF(AND(E130&gt;0,E130=7),(D130-($B$4-C130))*'A - Condition &amp; Criticality'!$E$11,0)))))))</f>
        <v>0</v>
      </c>
      <c r="S130" s="135">
        <f>IF(AND(E130&gt;0,E130=8),(D130-($B$4-C130))*'A - Condition &amp; Criticality'!$E$12,IF(AND(E130&gt;0,E130=9),(D130-($B$4-C130))*'A - Condition &amp; Criticality'!$E$13,IF(E130=10,0,0)))</f>
        <v>0</v>
      </c>
      <c r="T130" s="136">
        <f t="shared" si="227"/>
      </c>
      <c r="U130" s="137">
        <f t="shared" si="271"/>
        <v>0</v>
      </c>
      <c r="V130" s="138">
        <f t="shared" si="228"/>
        <v>0</v>
      </c>
      <c r="W130" s="138">
        <f t="shared" si="229"/>
        <v>0</v>
      </c>
      <c r="X130" s="139">
        <f>IF($M$3&gt;=SUM(AD130:$AD$132),0,IF(Y130&gt;=AD130,0,-PMT(AE130/12,(AB130)*12,0,(AD130-Y130))/$H$1))</f>
        <v>0</v>
      </c>
      <c r="Y130" s="138" t="e">
        <f>IF(Y131&gt;AD131,(-FV(AE130,(AB130-AB131),0,(Y131-AD131)))+-FV(AE130/12,(AB130-AB131)*12,SUM($X131:X$132)*$H$1),-FV(AE130/12,(AB130-AB131)*12,SUM(X131:$X$132)*$H$1,AC130))</f>
        <v>#N/A</v>
      </c>
      <c r="Z130" s="138" t="e">
        <f>IF(AND(AD130&gt;0,SUM($AD$8:AD129)=0,Y129&gt;0),Y129,0)</f>
        <v>#N/A</v>
      </c>
      <c r="AA130" s="140" t="b">
        <f>IF(AND(X130&gt;0,SUM($X$8:X129)=0),AB130)</f>
        <v>0</v>
      </c>
      <c r="AB130" s="141">
        <f t="shared" si="156"/>
        <v>0</v>
      </c>
      <c r="AC130" s="141">
        <f>IF(AND($M$3&gt;SUM(AD131:$AD$132),$M$3&lt;SUM(AD130:$AD$132)),$M$3-SUM(AD131:$AD$132),0)</f>
        <v>0</v>
      </c>
      <c r="AD130" s="142">
        <f t="shared" si="157"/>
        <v>0</v>
      </c>
      <c r="AE130" s="143" t="e">
        <f t="shared" si="272"/>
        <v>#N/A</v>
      </c>
      <c r="AF130" s="142">
        <f aca="true" t="shared" si="285" ref="AF130:CQ130">IF(AND(NOT(AF$6=AG$6),$T130=AF$6),$V130,0)</f>
        <v>0</v>
      </c>
      <c r="AG130" s="142">
        <f t="shared" si="285"/>
        <v>0</v>
      </c>
      <c r="AH130" s="142">
        <f t="shared" si="285"/>
        <v>0</v>
      </c>
      <c r="AI130" s="142">
        <f t="shared" si="285"/>
        <v>0</v>
      </c>
      <c r="AJ130" s="142">
        <f t="shared" si="285"/>
        <v>0</v>
      </c>
      <c r="AK130" s="142">
        <f t="shared" si="285"/>
        <v>0</v>
      </c>
      <c r="AL130" s="142">
        <f t="shared" si="285"/>
        <v>0</v>
      </c>
      <c r="AM130" s="142">
        <f t="shared" si="285"/>
        <v>0</v>
      </c>
      <c r="AN130" s="142">
        <f t="shared" si="285"/>
        <v>0</v>
      </c>
      <c r="AO130" s="142">
        <f t="shared" si="285"/>
        <v>0</v>
      </c>
      <c r="AP130" s="142">
        <f t="shared" si="285"/>
        <v>0</v>
      </c>
      <c r="AQ130" s="142">
        <f t="shared" si="285"/>
        <v>0</v>
      </c>
      <c r="AR130" s="142">
        <f t="shared" si="285"/>
        <v>0</v>
      </c>
      <c r="AS130" s="142">
        <f t="shared" si="285"/>
        <v>0</v>
      </c>
      <c r="AT130" s="142">
        <f t="shared" si="285"/>
        <v>0</v>
      </c>
      <c r="AU130" s="142">
        <f t="shared" si="285"/>
        <v>0</v>
      </c>
      <c r="AV130" s="142">
        <f t="shared" si="285"/>
        <v>0</v>
      </c>
      <c r="AW130" s="142">
        <f t="shared" si="285"/>
        <v>0</v>
      </c>
      <c r="AX130" s="142">
        <f t="shared" si="285"/>
        <v>0</v>
      </c>
      <c r="AY130" s="142">
        <f t="shared" si="285"/>
        <v>0</v>
      </c>
      <c r="AZ130" s="142">
        <f t="shared" si="285"/>
        <v>0</v>
      </c>
      <c r="BA130" s="142">
        <f t="shared" si="285"/>
        <v>0</v>
      </c>
      <c r="BB130" s="142">
        <f t="shared" si="285"/>
        <v>0</v>
      </c>
      <c r="BC130" s="142">
        <f t="shared" si="285"/>
        <v>0</v>
      </c>
      <c r="BD130" s="142">
        <f t="shared" si="285"/>
        <v>0</v>
      </c>
      <c r="BE130" s="142">
        <f t="shared" si="285"/>
        <v>0</v>
      </c>
      <c r="BF130" s="142">
        <f t="shared" si="285"/>
        <v>0</v>
      </c>
      <c r="BG130" s="142">
        <f t="shared" si="285"/>
        <v>0</v>
      </c>
      <c r="BH130" s="142">
        <f t="shared" si="285"/>
        <v>0</v>
      </c>
      <c r="BI130" s="142">
        <f t="shared" si="285"/>
        <v>0</v>
      </c>
      <c r="BJ130" s="142">
        <f t="shared" si="285"/>
        <v>0</v>
      </c>
      <c r="BK130" s="142">
        <f t="shared" si="285"/>
        <v>0</v>
      </c>
      <c r="BL130" s="142">
        <f t="shared" si="285"/>
        <v>0</v>
      </c>
      <c r="BM130" s="142">
        <f t="shared" si="285"/>
        <v>0</v>
      </c>
      <c r="BN130" s="142">
        <f t="shared" si="285"/>
        <v>0</v>
      </c>
      <c r="BO130" s="142">
        <f t="shared" si="285"/>
        <v>0</v>
      </c>
      <c r="BP130" s="142">
        <f t="shared" si="285"/>
        <v>0</v>
      </c>
      <c r="BQ130" s="142">
        <f t="shared" si="285"/>
        <v>0</v>
      </c>
      <c r="BR130" s="142">
        <f t="shared" si="285"/>
        <v>0</v>
      </c>
      <c r="BS130" s="142">
        <f t="shared" si="285"/>
        <v>0</v>
      </c>
      <c r="BT130" s="142">
        <f t="shared" si="285"/>
        <v>0</v>
      </c>
      <c r="BU130" s="142">
        <f t="shared" si="285"/>
        <v>0</v>
      </c>
      <c r="BV130" s="142">
        <f t="shared" si="285"/>
        <v>0</v>
      </c>
      <c r="BW130" s="142">
        <f t="shared" si="285"/>
        <v>0</v>
      </c>
      <c r="BX130" s="142">
        <f t="shared" si="285"/>
        <v>0</v>
      </c>
      <c r="BY130" s="142">
        <f t="shared" si="285"/>
        <v>0</v>
      </c>
      <c r="BZ130" s="142">
        <f t="shared" si="285"/>
        <v>0</v>
      </c>
      <c r="CA130" s="142">
        <f t="shared" si="285"/>
        <v>0</v>
      </c>
      <c r="CB130" s="142">
        <f t="shared" si="285"/>
        <v>0</v>
      </c>
      <c r="CC130" s="142">
        <f t="shared" si="285"/>
        <v>0</v>
      </c>
      <c r="CD130" s="142">
        <f t="shared" si="285"/>
        <v>0</v>
      </c>
      <c r="CE130" s="142">
        <f t="shared" si="285"/>
        <v>0</v>
      </c>
      <c r="CF130" s="142">
        <f t="shared" si="285"/>
        <v>0</v>
      </c>
      <c r="CG130" s="142">
        <f t="shared" si="285"/>
        <v>0</v>
      </c>
      <c r="CH130" s="142">
        <f t="shared" si="285"/>
        <v>0</v>
      </c>
      <c r="CI130" s="142">
        <f t="shared" si="285"/>
        <v>0</v>
      </c>
      <c r="CJ130" s="142">
        <f t="shared" si="285"/>
        <v>0</v>
      </c>
      <c r="CK130" s="142">
        <f t="shared" si="285"/>
        <v>0</v>
      </c>
      <c r="CL130" s="142">
        <f t="shared" si="285"/>
        <v>0</v>
      </c>
      <c r="CM130" s="142">
        <f t="shared" si="285"/>
        <v>0</v>
      </c>
      <c r="CN130" s="142">
        <f t="shared" si="285"/>
        <v>0</v>
      </c>
      <c r="CO130" s="142">
        <f t="shared" si="285"/>
        <v>0</v>
      </c>
      <c r="CP130" s="142">
        <f t="shared" si="285"/>
        <v>0</v>
      </c>
      <c r="CQ130" s="142">
        <f t="shared" si="285"/>
        <v>0</v>
      </c>
      <c r="CR130" s="142">
        <f aca="true" t="shared" si="286" ref="CR130:EY130">IF(AND(NOT(CR$6=CS$6),$T130=CR$6),$V130,0)</f>
        <v>0</v>
      </c>
      <c r="CS130" s="142">
        <f t="shared" si="286"/>
        <v>0</v>
      </c>
      <c r="CT130" s="142">
        <f t="shared" si="286"/>
        <v>0</v>
      </c>
      <c r="CU130" s="142">
        <f t="shared" si="286"/>
        <v>0</v>
      </c>
      <c r="CV130" s="142">
        <f t="shared" si="286"/>
        <v>0</v>
      </c>
      <c r="CW130" s="142">
        <f t="shared" si="286"/>
        <v>0</v>
      </c>
      <c r="CX130" s="142">
        <f t="shared" si="286"/>
        <v>0</v>
      </c>
      <c r="CY130" s="142">
        <f t="shared" si="286"/>
        <v>0</v>
      </c>
      <c r="CZ130" s="142">
        <f t="shared" si="286"/>
        <v>0</v>
      </c>
      <c r="DA130" s="142">
        <f t="shared" si="286"/>
        <v>0</v>
      </c>
      <c r="DB130" s="142">
        <f t="shared" si="286"/>
        <v>0</v>
      </c>
      <c r="DC130" s="142">
        <f t="shared" si="286"/>
        <v>0</v>
      </c>
      <c r="DD130" s="142">
        <f t="shared" si="286"/>
        <v>0</v>
      </c>
      <c r="DE130" s="142">
        <f t="shared" si="286"/>
        <v>0</v>
      </c>
      <c r="DF130" s="142">
        <f t="shared" si="286"/>
        <v>0</v>
      </c>
      <c r="DG130" s="142">
        <f t="shared" si="286"/>
        <v>0</v>
      </c>
      <c r="DH130" s="142">
        <f t="shared" si="286"/>
        <v>0</v>
      </c>
      <c r="DI130" s="142">
        <f t="shared" si="286"/>
        <v>0</v>
      </c>
      <c r="DJ130" s="142">
        <f t="shared" si="286"/>
        <v>0</v>
      </c>
      <c r="DK130" s="142">
        <f t="shared" si="286"/>
        <v>0</v>
      </c>
      <c r="DL130" s="142">
        <f t="shared" si="286"/>
        <v>0</v>
      </c>
      <c r="DM130" s="142">
        <f t="shared" si="286"/>
        <v>0</v>
      </c>
      <c r="DN130" s="142">
        <f t="shared" si="286"/>
        <v>0</v>
      </c>
      <c r="DO130" s="142">
        <f t="shared" si="286"/>
        <v>0</v>
      </c>
      <c r="DP130" s="142">
        <f t="shared" si="286"/>
        <v>0</v>
      </c>
      <c r="DQ130" s="142">
        <f t="shared" si="286"/>
        <v>0</v>
      </c>
      <c r="DR130" s="142">
        <f t="shared" si="286"/>
        <v>0</v>
      </c>
      <c r="DS130" s="142">
        <f t="shared" si="286"/>
        <v>0</v>
      </c>
      <c r="DT130" s="142">
        <f t="shared" si="286"/>
        <v>0</v>
      </c>
      <c r="DU130" s="142">
        <f t="shared" si="286"/>
        <v>0</v>
      </c>
      <c r="DV130" s="142">
        <f t="shared" si="286"/>
        <v>0</v>
      </c>
      <c r="DW130" s="142">
        <f t="shared" si="286"/>
        <v>0</v>
      </c>
      <c r="DX130" s="142">
        <f t="shared" si="286"/>
        <v>0</v>
      </c>
      <c r="DY130" s="142">
        <f t="shared" si="286"/>
        <v>0</v>
      </c>
      <c r="DZ130" s="142">
        <f t="shared" si="286"/>
        <v>0</v>
      </c>
      <c r="EA130" s="142">
        <f t="shared" si="286"/>
        <v>0</v>
      </c>
      <c r="EB130" s="142">
        <f t="shared" si="286"/>
        <v>0</v>
      </c>
      <c r="EC130" s="142">
        <f t="shared" si="286"/>
        <v>0</v>
      </c>
      <c r="ED130" s="142">
        <f t="shared" si="286"/>
        <v>0</v>
      </c>
      <c r="EE130" s="142">
        <f t="shared" si="286"/>
        <v>0</v>
      </c>
      <c r="EF130" s="142">
        <f t="shared" si="286"/>
        <v>0</v>
      </c>
      <c r="EG130" s="142">
        <f t="shared" si="286"/>
        <v>0</v>
      </c>
      <c r="EH130" s="142">
        <f t="shared" si="286"/>
        <v>0</v>
      </c>
      <c r="EI130" s="142">
        <f t="shared" si="286"/>
        <v>0</v>
      </c>
      <c r="EJ130" s="142">
        <f t="shared" si="286"/>
        <v>0</v>
      </c>
      <c r="EK130" s="142">
        <f t="shared" si="286"/>
        <v>0</v>
      </c>
      <c r="EL130" s="142">
        <f t="shared" si="286"/>
        <v>0</v>
      </c>
      <c r="EM130" s="142">
        <f t="shared" si="286"/>
        <v>0</v>
      </c>
      <c r="EN130" s="142">
        <f t="shared" si="286"/>
        <v>0</v>
      </c>
      <c r="EO130" s="142">
        <f t="shared" si="286"/>
        <v>0</v>
      </c>
      <c r="EP130" s="142">
        <f t="shared" si="286"/>
        <v>0</v>
      </c>
      <c r="EQ130" s="142">
        <f t="shared" si="286"/>
        <v>0</v>
      </c>
      <c r="ER130" s="142">
        <f t="shared" si="286"/>
        <v>0</v>
      </c>
      <c r="ES130" s="142">
        <f t="shared" si="286"/>
        <v>0</v>
      </c>
      <c r="ET130" s="142">
        <f t="shared" si="286"/>
        <v>0</v>
      </c>
      <c r="EU130" s="142">
        <f t="shared" si="286"/>
        <v>0</v>
      </c>
      <c r="EV130" s="142">
        <f t="shared" si="286"/>
        <v>0</v>
      </c>
      <c r="EW130" s="142">
        <f t="shared" si="286"/>
        <v>0</v>
      </c>
      <c r="EX130" s="142">
        <f t="shared" si="286"/>
        <v>0</v>
      </c>
      <c r="EY130" s="142">
        <f t="shared" si="286"/>
        <v>0</v>
      </c>
      <c r="EZ130" s="144">
        <f t="shared" si="232"/>
        <v>0</v>
      </c>
      <c r="FA130" s="141">
        <f>IF(AND($M$3&gt;SUM(Q131:$Q$132),$G$3&lt;SUM(Q130:$Q$132)),$G$3-SUM(Q131:$Q$132),0)</f>
        <v>0</v>
      </c>
      <c r="FB130" s="120">
        <v>3</v>
      </c>
      <c r="FC130" s="145">
        <f>EX6</f>
        <v>0</v>
      </c>
      <c r="FD130" s="145">
        <f>EX133</f>
        <v>0</v>
      </c>
      <c r="FE130" s="141" t="str">
        <f t="shared" si="161"/>
        <v>x</v>
      </c>
    </row>
    <row r="131" spans="1:161" s="141" customFormat="1" ht="24.75" customHeight="1">
      <c r="A131" s="121"/>
      <c r="B131" s="121"/>
      <c r="C131" s="122"/>
      <c r="D131" s="123"/>
      <c r="E131" s="123"/>
      <c r="F131" s="124"/>
      <c r="G131" s="125">
        <f>IF(D131="NA","NA",IF(AND(D131&gt;0,E131&gt;0,MAX(R131,S131)=0),"000",IF(AND(D131=0,A131=0),"",IF(MAX(R131,S131)&gt;0,MAX(R131,S131),""))))</f>
      </c>
      <c r="H131" s="126"/>
      <c r="I131" s="127">
        <f t="shared" si="170"/>
      </c>
      <c r="J131" s="128"/>
      <c r="K131" s="129"/>
      <c r="L131" s="130">
        <f t="shared" si="167"/>
      </c>
      <c r="M131" s="131"/>
      <c r="N131" s="130">
        <f t="shared" si="151"/>
      </c>
      <c r="O131" s="132"/>
      <c r="P131" s="133"/>
      <c r="Q131" s="134">
        <f t="shared" si="152"/>
      </c>
      <c r="R131" s="135">
        <f>IF(AND(E131=1,C131&gt;0),(D131-($B$4-C131)),IF(AND(E131&gt;0,E131=2),(D131-($B$4-C131))*'A - Condition &amp; Criticality'!$E$6,IF(AND(E131&gt;0,E131=3),(D131-($B$4-C131))*'A - Condition &amp; Criticality'!$E$7,IF(AND(E131&gt;0,E131=4),(D131-($B$4-C131))*'A - Condition &amp; Criticality'!$E$8,IF(AND(E131&gt;0,E131=5),(D131-($B$4-C131))*'A - Condition &amp; Criticality'!$E$9,IF(AND(E131&gt;0,E131=6),(D131-($B$4-C131))*'A - Condition &amp; Criticality'!$E$10,IF(AND(E131&gt;0,E131=7),(D131-($B$4-C131))*'A - Condition &amp; Criticality'!$E$11,0)))))))</f>
        <v>0</v>
      </c>
      <c r="S131" s="135">
        <f>IF(AND(E131&gt;0,E131=8),(D131-($B$4-C131))*'A - Condition &amp; Criticality'!$E$12,IF(AND(E131&gt;0,E131=9),(D131-($B$4-C131))*'A - Condition &amp; Criticality'!$E$13,IF(E131=10,0,0)))</f>
        <v>0</v>
      </c>
      <c r="T131" s="136">
        <f t="shared" si="227"/>
      </c>
      <c r="U131" s="137">
        <f t="shared" si="271"/>
        <v>0</v>
      </c>
      <c r="V131" s="138">
        <f t="shared" si="228"/>
        <v>0</v>
      </c>
      <c r="W131" s="138">
        <f t="shared" si="229"/>
        <v>0</v>
      </c>
      <c r="X131" s="139">
        <f>IF($M$3&gt;=SUM(AD131:$AD$132),0,IF(Y131&gt;=AD131,0,-PMT(AE131/12,(AB131)*12,0,(AD131-Y131))/$H$1))</f>
        <v>0</v>
      </c>
      <c r="Y131" s="138" t="e">
        <f>IF(Y132&gt;AD132,(-FV(AE131,(AB131-AB132),0,(Y132-AD132)))+-FV(AE131/12,(AB131-AB132)*12,SUM($X132:X$132)*$H$1),-FV(AE131/12,(AB131-AB132)*12,SUM(X132:$X$132)*$H$1,AC131))</f>
        <v>#N/A</v>
      </c>
      <c r="Z131" s="138" t="e">
        <f>IF(AND(AD131&gt;0,SUM($AD$8:AD130)=0,Y130&gt;0),Y130,0)</f>
        <v>#N/A</v>
      </c>
      <c r="AA131" s="140" t="b">
        <f>IF(AND(X131&gt;0,SUM($X$8:X130)=0),AB131)</f>
        <v>0</v>
      </c>
      <c r="AB131" s="141">
        <f>IF(FC131&gt;0,SMALL($T$8:$T$132,FB131),AB132)</f>
        <v>0</v>
      </c>
      <c r="AC131" s="141">
        <f>IF(AND($M$3&gt;SUM(AD132:$AD$132),$M$3&lt;SUM(AD131:$AD$132)),$M$3-SUM(AD132:$AD$132),0)</f>
        <v>0</v>
      </c>
      <c r="AD131" s="142">
        <f>IF(AB131=FC131,FD131,0)</f>
        <v>0</v>
      </c>
      <c r="AE131" s="143" t="e">
        <f t="shared" si="272"/>
        <v>#N/A</v>
      </c>
      <c r="AF131" s="142">
        <f aca="true" t="shared" si="287" ref="AF131:CQ131">IF(AND(NOT(AF$6=AG$6),$T131=AF$6),$V131,0)</f>
        <v>0</v>
      </c>
      <c r="AG131" s="142">
        <f t="shared" si="287"/>
        <v>0</v>
      </c>
      <c r="AH131" s="142">
        <f t="shared" si="287"/>
        <v>0</v>
      </c>
      <c r="AI131" s="142">
        <f t="shared" si="287"/>
        <v>0</v>
      </c>
      <c r="AJ131" s="142">
        <f t="shared" si="287"/>
        <v>0</v>
      </c>
      <c r="AK131" s="142">
        <f t="shared" si="287"/>
        <v>0</v>
      </c>
      <c r="AL131" s="142">
        <f t="shared" si="287"/>
        <v>0</v>
      </c>
      <c r="AM131" s="142">
        <f t="shared" si="287"/>
        <v>0</v>
      </c>
      <c r="AN131" s="142">
        <f t="shared" si="287"/>
        <v>0</v>
      </c>
      <c r="AO131" s="142">
        <f t="shared" si="287"/>
        <v>0</v>
      </c>
      <c r="AP131" s="142">
        <f t="shared" si="287"/>
        <v>0</v>
      </c>
      <c r="AQ131" s="142">
        <f t="shared" si="287"/>
        <v>0</v>
      </c>
      <c r="AR131" s="142">
        <f t="shared" si="287"/>
        <v>0</v>
      </c>
      <c r="AS131" s="142">
        <f t="shared" si="287"/>
        <v>0</v>
      </c>
      <c r="AT131" s="142">
        <f t="shared" si="287"/>
        <v>0</v>
      </c>
      <c r="AU131" s="142">
        <f t="shared" si="287"/>
        <v>0</v>
      </c>
      <c r="AV131" s="142">
        <f t="shared" si="287"/>
        <v>0</v>
      </c>
      <c r="AW131" s="142">
        <f t="shared" si="287"/>
        <v>0</v>
      </c>
      <c r="AX131" s="142">
        <f t="shared" si="287"/>
        <v>0</v>
      </c>
      <c r="AY131" s="142">
        <f t="shared" si="287"/>
        <v>0</v>
      </c>
      <c r="AZ131" s="142">
        <f t="shared" si="287"/>
        <v>0</v>
      </c>
      <c r="BA131" s="142">
        <f t="shared" si="287"/>
        <v>0</v>
      </c>
      <c r="BB131" s="142">
        <f t="shared" si="287"/>
        <v>0</v>
      </c>
      <c r="BC131" s="142">
        <f t="shared" si="287"/>
        <v>0</v>
      </c>
      <c r="BD131" s="142">
        <f t="shared" si="287"/>
        <v>0</v>
      </c>
      <c r="BE131" s="142">
        <f t="shared" si="287"/>
        <v>0</v>
      </c>
      <c r="BF131" s="142">
        <f t="shared" si="287"/>
        <v>0</v>
      </c>
      <c r="BG131" s="142">
        <f t="shared" si="287"/>
        <v>0</v>
      </c>
      <c r="BH131" s="142">
        <f t="shared" si="287"/>
        <v>0</v>
      </c>
      <c r="BI131" s="142">
        <f t="shared" si="287"/>
        <v>0</v>
      </c>
      <c r="BJ131" s="142">
        <f t="shared" si="287"/>
        <v>0</v>
      </c>
      <c r="BK131" s="142">
        <f t="shared" si="287"/>
        <v>0</v>
      </c>
      <c r="BL131" s="142">
        <f t="shared" si="287"/>
        <v>0</v>
      </c>
      <c r="BM131" s="142">
        <f t="shared" si="287"/>
        <v>0</v>
      </c>
      <c r="BN131" s="142">
        <f t="shared" si="287"/>
        <v>0</v>
      </c>
      <c r="BO131" s="142">
        <f t="shared" si="287"/>
        <v>0</v>
      </c>
      <c r="BP131" s="142">
        <f t="shared" si="287"/>
        <v>0</v>
      </c>
      <c r="BQ131" s="142">
        <f t="shared" si="287"/>
        <v>0</v>
      </c>
      <c r="BR131" s="142">
        <f t="shared" si="287"/>
        <v>0</v>
      </c>
      <c r="BS131" s="142">
        <f t="shared" si="287"/>
        <v>0</v>
      </c>
      <c r="BT131" s="142">
        <f t="shared" si="287"/>
        <v>0</v>
      </c>
      <c r="BU131" s="142">
        <f t="shared" si="287"/>
        <v>0</v>
      </c>
      <c r="BV131" s="142">
        <f t="shared" si="287"/>
        <v>0</v>
      </c>
      <c r="BW131" s="142">
        <f t="shared" si="287"/>
        <v>0</v>
      </c>
      <c r="BX131" s="142">
        <f t="shared" si="287"/>
        <v>0</v>
      </c>
      <c r="BY131" s="142">
        <f t="shared" si="287"/>
        <v>0</v>
      </c>
      <c r="BZ131" s="142">
        <f t="shared" si="287"/>
        <v>0</v>
      </c>
      <c r="CA131" s="142">
        <f t="shared" si="287"/>
        <v>0</v>
      </c>
      <c r="CB131" s="142">
        <f t="shared" si="287"/>
        <v>0</v>
      </c>
      <c r="CC131" s="142">
        <f t="shared" si="287"/>
        <v>0</v>
      </c>
      <c r="CD131" s="142">
        <f t="shared" si="287"/>
        <v>0</v>
      </c>
      <c r="CE131" s="142">
        <f t="shared" si="287"/>
        <v>0</v>
      </c>
      <c r="CF131" s="142">
        <f t="shared" si="287"/>
        <v>0</v>
      </c>
      <c r="CG131" s="142">
        <f t="shared" si="287"/>
        <v>0</v>
      </c>
      <c r="CH131" s="142">
        <f t="shared" si="287"/>
        <v>0</v>
      </c>
      <c r="CI131" s="142">
        <f t="shared" si="287"/>
        <v>0</v>
      </c>
      <c r="CJ131" s="142">
        <f t="shared" si="287"/>
        <v>0</v>
      </c>
      <c r="CK131" s="142">
        <f t="shared" si="287"/>
        <v>0</v>
      </c>
      <c r="CL131" s="142">
        <f t="shared" si="287"/>
        <v>0</v>
      </c>
      <c r="CM131" s="142">
        <f t="shared" si="287"/>
        <v>0</v>
      </c>
      <c r="CN131" s="142">
        <f t="shared" si="287"/>
        <v>0</v>
      </c>
      <c r="CO131" s="142">
        <f t="shared" si="287"/>
        <v>0</v>
      </c>
      <c r="CP131" s="142">
        <f t="shared" si="287"/>
        <v>0</v>
      </c>
      <c r="CQ131" s="142">
        <f t="shared" si="287"/>
        <v>0</v>
      </c>
      <c r="CR131" s="142">
        <f aca="true" t="shared" si="288" ref="CR131:EY131">IF(AND(NOT(CR$6=CS$6),$T131=CR$6),$V131,0)</f>
        <v>0</v>
      </c>
      <c r="CS131" s="142">
        <f t="shared" si="288"/>
        <v>0</v>
      </c>
      <c r="CT131" s="142">
        <f t="shared" si="288"/>
        <v>0</v>
      </c>
      <c r="CU131" s="142">
        <f t="shared" si="288"/>
        <v>0</v>
      </c>
      <c r="CV131" s="142">
        <f t="shared" si="288"/>
        <v>0</v>
      </c>
      <c r="CW131" s="142">
        <f t="shared" si="288"/>
        <v>0</v>
      </c>
      <c r="CX131" s="142">
        <f t="shared" si="288"/>
        <v>0</v>
      </c>
      <c r="CY131" s="142">
        <f t="shared" si="288"/>
        <v>0</v>
      </c>
      <c r="CZ131" s="142">
        <f t="shared" si="288"/>
        <v>0</v>
      </c>
      <c r="DA131" s="142">
        <f t="shared" si="288"/>
        <v>0</v>
      </c>
      <c r="DB131" s="142">
        <f t="shared" si="288"/>
        <v>0</v>
      </c>
      <c r="DC131" s="142">
        <f t="shared" si="288"/>
        <v>0</v>
      </c>
      <c r="DD131" s="142">
        <f t="shared" si="288"/>
        <v>0</v>
      </c>
      <c r="DE131" s="142">
        <f t="shared" si="288"/>
        <v>0</v>
      </c>
      <c r="DF131" s="142">
        <f t="shared" si="288"/>
        <v>0</v>
      </c>
      <c r="DG131" s="142">
        <f t="shared" si="288"/>
        <v>0</v>
      </c>
      <c r="DH131" s="142">
        <f t="shared" si="288"/>
        <v>0</v>
      </c>
      <c r="DI131" s="142">
        <f t="shared" si="288"/>
        <v>0</v>
      </c>
      <c r="DJ131" s="142">
        <f t="shared" si="288"/>
        <v>0</v>
      </c>
      <c r="DK131" s="142">
        <f t="shared" si="288"/>
        <v>0</v>
      </c>
      <c r="DL131" s="142">
        <f t="shared" si="288"/>
        <v>0</v>
      </c>
      <c r="DM131" s="142">
        <f t="shared" si="288"/>
        <v>0</v>
      </c>
      <c r="DN131" s="142">
        <f t="shared" si="288"/>
        <v>0</v>
      </c>
      <c r="DO131" s="142">
        <f t="shared" si="288"/>
        <v>0</v>
      </c>
      <c r="DP131" s="142">
        <f t="shared" si="288"/>
        <v>0</v>
      </c>
      <c r="DQ131" s="142">
        <f t="shared" si="288"/>
        <v>0</v>
      </c>
      <c r="DR131" s="142">
        <f t="shared" si="288"/>
        <v>0</v>
      </c>
      <c r="DS131" s="142">
        <f t="shared" si="288"/>
        <v>0</v>
      </c>
      <c r="DT131" s="142">
        <f t="shared" si="288"/>
        <v>0</v>
      </c>
      <c r="DU131" s="142">
        <f t="shared" si="288"/>
        <v>0</v>
      </c>
      <c r="DV131" s="142">
        <f t="shared" si="288"/>
        <v>0</v>
      </c>
      <c r="DW131" s="142">
        <f t="shared" si="288"/>
        <v>0</v>
      </c>
      <c r="DX131" s="142">
        <f t="shared" si="288"/>
        <v>0</v>
      </c>
      <c r="DY131" s="142">
        <f t="shared" si="288"/>
        <v>0</v>
      </c>
      <c r="DZ131" s="142">
        <f t="shared" si="288"/>
        <v>0</v>
      </c>
      <c r="EA131" s="142">
        <f t="shared" si="288"/>
        <v>0</v>
      </c>
      <c r="EB131" s="142">
        <f t="shared" si="288"/>
        <v>0</v>
      </c>
      <c r="EC131" s="142">
        <f t="shared" si="288"/>
        <v>0</v>
      </c>
      <c r="ED131" s="142">
        <f t="shared" si="288"/>
        <v>0</v>
      </c>
      <c r="EE131" s="142">
        <f t="shared" si="288"/>
        <v>0</v>
      </c>
      <c r="EF131" s="142">
        <f t="shared" si="288"/>
        <v>0</v>
      </c>
      <c r="EG131" s="142">
        <f t="shared" si="288"/>
        <v>0</v>
      </c>
      <c r="EH131" s="142">
        <f t="shared" si="288"/>
        <v>0</v>
      </c>
      <c r="EI131" s="142">
        <f t="shared" si="288"/>
        <v>0</v>
      </c>
      <c r="EJ131" s="142">
        <f t="shared" si="288"/>
        <v>0</v>
      </c>
      <c r="EK131" s="142">
        <f t="shared" si="288"/>
        <v>0</v>
      </c>
      <c r="EL131" s="142">
        <f t="shared" si="288"/>
        <v>0</v>
      </c>
      <c r="EM131" s="142">
        <f t="shared" si="288"/>
        <v>0</v>
      </c>
      <c r="EN131" s="142">
        <f t="shared" si="288"/>
        <v>0</v>
      </c>
      <c r="EO131" s="142">
        <f t="shared" si="288"/>
        <v>0</v>
      </c>
      <c r="EP131" s="142">
        <f t="shared" si="288"/>
        <v>0</v>
      </c>
      <c r="EQ131" s="142">
        <f t="shared" si="288"/>
        <v>0</v>
      </c>
      <c r="ER131" s="142">
        <f t="shared" si="288"/>
        <v>0</v>
      </c>
      <c r="ES131" s="142">
        <f t="shared" si="288"/>
        <v>0</v>
      </c>
      <c r="ET131" s="142">
        <f t="shared" si="288"/>
        <v>0</v>
      </c>
      <c r="EU131" s="142">
        <f t="shared" si="288"/>
        <v>0</v>
      </c>
      <c r="EV131" s="142">
        <f t="shared" si="288"/>
        <v>0</v>
      </c>
      <c r="EW131" s="142">
        <f t="shared" si="288"/>
        <v>0</v>
      </c>
      <c r="EX131" s="142">
        <f t="shared" si="288"/>
        <v>0</v>
      </c>
      <c r="EY131" s="142">
        <f t="shared" si="288"/>
        <v>0</v>
      </c>
      <c r="EZ131" s="144">
        <f t="shared" si="232"/>
        <v>0</v>
      </c>
      <c r="FA131" s="141">
        <f>IF(AND($M$3&gt;SUM(Q132:$Q$132),$G$3&lt;SUM(Q131:$Q$132)),$G$3-SUM(Q132:$Q$132),0)</f>
        <v>0</v>
      </c>
      <c r="FB131" s="120">
        <v>2</v>
      </c>
      <c r="FC131" s="145">
        <f>EY6</f>
        <v>0</v>
      </c>
      <c r="FD131" s="145">
        <f>EY133</f>
        <v>0</v>
      </c>
      <c r="FE131" s="141" t="str">
        <f t="shared" si="161"/>
        <v>x</v>
      </c>
    </row>
    <row r="132" spans="1:161" s="141" customFormat="1" ht="24.75" customHeight="1">
      <c r="A132" s="121"/>
      <c r="B132" s="121"/>
      <c r="C132" s="122"/>
      <c r="D132" s="123"/>
      <c r="E132" s="123"/>
      <c r="F132" s="124"/>
      <c r="G132" s="125">
        <f>IF(D132="NA","NA",IF(AND(D132&gt;0,E132&gt;0,MAX(R132,S132)=0),"000",IF(AND(D132=0,A132=0),"",IF(MAX(R132,S132)&gt;0,MAX(R132,S132),""))))</f>
      </c>
      <c r="H132" s="126"/>
      <c r="I132" s="127">
        <f t="shared" si="170"/>
      </c>
      <c r="J132" s="128"/>
      <c r="K132" s="129"/>
      <c r="L132" s="130">
        <f t="shared" si="167"/>
      </c>
      <c r="M132" s="131"/>
      <c r="N132" s="130">
        <f>IF(D132="NA",H132-M132,IF(AND($B$4=C132,OR(H132&gt;0,J132&gt;0)),MAX(H132,J132)-M132,IF(OR((G132=""),L132=0),"",IF(AND(J132=0,K132=0,I132&gt;0,I132-M132&gt;0),I132-M132,IF(AND(J132=0,K132&gt;0,-FV(K132,$B$4-C132,,H132)-L132-M132&gt;0),-FV(K132,$B$4-C132,,H132)-L132-M132,IF(AND(J132&gt;0,J132-L132-M132&gt;0),J132-L132-M132,0))))))</f>
      </c>
      <c r="O132" s="132"/>
      <c r="P132" s="133"/>
      <c r="Q132" s="134">
        <f>IF(G132="NA",N132,IF(G132="","",IF(AND(O132&gt;0,V132&gt;0),V132,IF(AND(J132&gt;0,O132=0),-FV(K132,G132,,J132),IF(AND(J132=0,H132&gt;0,K132&gt;0),-FV(K132,D132,,H132),"")))))</f>
      </c>
      <c r="R132" s="135">
        <f>IF(AND(E132=1,C132&gt;0),(D132-($B$4-C132)),IF(AND(E132&gt;0,E132=2),(D132-($B$4-C132))*'A - Condition &amp; Criticality'!$E$6,IF(AND(E132&gt;0,E132=3),(D132-($B$4-C132))*'A - Condition &amp; Criticality'!$E$7,IF(AND(E132&gt;0,E132=4),(D132-($B$4-C132))*'A - Condition &amp; Criticality'!$E$8,IF(AND(E132&gt;0,E132=5),(D132-($B$4-C132))*'A - Condition &amp; Criticality'!$E$9,IF(AND(E132&gt;0,E132=6),(D132-($B$4-C132))*'A - Condition &amp; Criticality'!$E$10,IF(AND(E132&gt;0,E132=7),(D132-($B$4-C132))*'A - Condition &amp; Criticality'!$E$11,0)))))))</f>
        <v>0</v>
      </c>
      <c r="S132" s="135">
        <f>IF(AND(E132&gt;0,E132=8),(D132-($B$4-C132))*'A - Condition &amp; Criticality'!$E$12,IF(AND(E132&gt;0,E132=9),(D132-($B$4-C132))*'A - Condition &amp; Criticality'!$E$13,IF(E132=10,0,0)))</f>
        <v>0</v>
      </c>
      <c r="T132" s="136">
        <f t="shared" si="227"/>
      </c>
      <c r="U132" s="137">
        <f t="shared" si="271"/>
        <v>0</v>
      </c>
      <c r="V132" s="138">
        <f t="shared" si="228"/>
        <v>0</v>
      </c>
      <c r="W132" s="138">
        <f t="shared" si="229"/>
        <v>0</v>
      </c>
      <c r="X132" s="139">
        <f>IF($M$3&gt;=SUM(AD132:$AD$132),0,IF(Y132&gt;=AD132,0,-PMT(AE132/12,(AB132)*12,0,(AD132-Y132))/$H$1))</f>
        <v>0</v>
      </c>
      <c r="Y132" s="138">
        <f>M3</f>
        <v>0</v>
      </c>
      <c r="Z132" s="138" t="e">
        <f>IF(AND(AD132&gt;0,SUM($AD$8:AD131)=0,Y131&gt;0),Y131,0)</f>
        <v>#N/A</v>
      </c>
      <c r="AA132" s="140" t="b">
        <f>IF(AND(X132&gt;0,SUM($X$8:X131)=0),AB132)</f>
        <v>0</v>
      </c>
      <c r="AB132" s="141">
        <f>IF(FC132&gt;0,SMALL($T$8:$T$132,FB132),AB133)</f>
        <v>0</v>
      </c>
      <c r="AC132" s="142">
        <f>M3</f>
        <v>0</v>
      </c>
      <c r="AD132" s="142">
        <f>IF(AB132=FC132,FD132,0)</f>
        <v>0</v>
      </c>
      <c r="AE132" s="143" t="e">
        <f t="shared" si="272"/>
        <v>#N/A</v>
      </c>
      <c r="AF132" s="142">
        <f aca="true" t="shared" si="289" ref="AF132:CQ132">IF(AND(NOT(AF$6=AG$6),$T132=AF$6),$V132,0)</f>
        <v>0</v>
      </c>
      <c r="AG132" s="142">
        <f t="shared" si="289"/>
        <v>0</v>
      </c>
      <c r="AH132" s="142">
        <f t="shared" si="289"/>
        <v>0</v>
      </c>
      <c r="AI132" s="142">
        <f t="shared" si="289"/>
        <v>0</v>
      </c>
      <c r="AJ132" s="142">
        <f t="shared" si="289"/>
        <v>0</v>
      </c>
      <c r="AK132" s="142">
        <f t="shared" si="289"/>
        <v>0</v>
      </c>
      <c r="AL132" s="142">
        <f t="shared" si="289"/>
        <v>0</v>
      </c>
      <c r="AM132" s="142">
        <f t="shared" si="289"/>
        <v>0</v>
      </c>
      <c r="AN132" s="142">
        <f t="shared" si="289"/>
        <v>0</v>
      </c>
      <c r="AO132" s="142">
        <f t="shared" si="289"/>
        <v>0</v>
      </c>
      <c r="AP132" s="142">
        <f t="shared" si="289"/>
        <v>0</v>
      </c>
      <c r="AQ132" s="142">
        <f t="shared" si="289"/>
        <v>0</v>
      </c>
      <c r="AR132" s="142">
        <f t="shared" si="289"/>
        <v>0</v>
      </c>
      <c r="AS132" s="142">
        <f t="shared" si="289"/>
        <v>0</v>
      </c>
      <c r="AT132" s="142">
        <f t="shared" si="289"/>
        <v>0</v>
      </c>
      <c r="AU132" s="142">
        <f t="shared" si="289"/>
        <v>0</v>
      </c>
      <c r="AV132" s="142">
        <f t="shared" si="289"/>
        <v>0</v>
      </c>
      <c r="AW132" s="142">
        <f t="shared" si="289"/>
        <v>0</v>
      </c>
      <c r="AX132" s="142">
        <f t="shared" si="289"/>
        <v>0</v>
      </c>
      <c r="AY132" s="142">
        <f t="shared" si="289"/>
        <v>0</v>
      </c>
      <c r="AZ132" s="142">
        <f t="shared" si="289"/>
        <v>0</v>
      </c>
      <c r="BA132" s="142">
        <f t="shared" si="289"/>
        <v>0</v>
      </c>
      <c r="BB132" s="142">
        <f t="shared" si="289"/>
        <v>0</v>
      </c>
      <c r="BC132" s="142">
        <f t="shared" si="289"/>
        <v>0</v>
      </c>
      <c r="BD132" s="142">
        <f t="shared" si="289"/>
        <v>0</v>
      </c>
      <c r="BE132" s="142">
        <f t="shared" si="289"/>
        <v>0</v>
      </c>
      <c r="BF132" s="142">
        <f t="shared" si="289"/>
        <v>0</v>
      </c>
      <c r="BG132" s="142">
        <f t="shared" si="289"/>
        <v>0</v>
      </c>
      <c r="BH132" s="142">
        <f t="shared" si="289"/>
        <v>0</v>
      </c>
      <c r="BI132" s="142">
        <f t="shared" si="289"/>
        <v>0</v>
      </c>
      <c r="BJ132" s="142">
        <f t="shared" si="289"/>
        <v>0</v>
      </c>
      <c r="BK132" s="142">
        <f t="shared" si="289"/>
        <v>0</v>
      </c>
      <c r="BL132" s="142">
        <f t="shared" si="289"/>
        <v>0</v>
      </c>
      <c r="BM132" s="142">
        <f t="shared" si="289"/>
        <v>0</v>
      </c>
      <c r="BN132" s="142">
        <f t="shared" si="289"/>
        <v>0</v>
      </c>
      <c r="BO132" s="142">
        <f t="shared" si="289"/>
        <v>0</v>
      </c>
      <c r="BP132" s="142">
        <f t="shared" si="289"/>
        <v>0</v>
      </c>
      <c r="BQ132" s="142">
        <f t="shared" si="289"/>
        <v>0</v>
      </c>
      <c r="BR132" s="142">
        <f t="shared" si="289"/>
        <v>0</v>
      </c>
      <c r="BS132" s="142">
        <f t="shared" si="289"/>
        <v>0</v>
      </c>
      <c r="BT132" s="142">
        <f t="shared" si="289"/>
        <v>0</v>
      </c>
      <c r="BU132" s="142">
        <f t="shared" si="289"/>
        <v>0</v>
      </c>
      <c r="BV132" s="142">
        <f t="shared" si="289"/>
        <v>0</v>
      </c>
      <c r="BW132" s="142">
        <f t="shared" si="289"/>
        <v>0</v>
      </c>
      <c r="BX132" s="142">
        <f t="shared" si="289"/>
        <v>0</v>
      </c>
      <c r="BY132" s="142">
        <f t="shared" si="289"/>
        <v>0</v>
      </c>
      <c r="BZ132" s="142">
        <f t="shared" si="289"/>
        <v>0</v>
      </c>
      <c r="CA132" s="142">
        <f t="shared" si="289"/>
        <v>0</v>
      </c>
      <c r="CB132" s="142">
        <f t="shared" si="289"/>
        <v>0</v>
      </c>
      <c r="CC132" s="142">
        <f t="shared" si="289"/>
        <v>0</v>
      </c>
      <c r="CD132" s="142">
        <f t="shared" si="289"/>
        <v>0</v>
      </c>
      <c r="CE132" s="142">
        <f t="shared" si="289"/>
        <v>0</v>
      </c>
      <c r="CF132" s="142">
        <f t="shared" si="289"/>
        <v>0</v>
      </c>
      <c r="CG132" s="142">
        <f t="shared" si="289"/>
        <v>0</v>
      </c>
      <c r="CH132" s="142">
        <f t="shared" si="289"/>
        <v>0</v>
      </c>
      <c r="CI132" s="142">
        <f t="shared" si="289"/>
        <v>0</v>
      </c>
      <c r="CJ132" s="142">
        <f t="shared" si="289"/>
        <v>0</v>
      </c>
      <c r="CK132" s="142">
        <f t="shared" si="289"/>
        <v>0</v>
      </c>
      <c r="CL132" s="142">
        <f t="shared" si="289"/>
        <v>0</v>
      </c>
      <c r="CM132" s="142">
        <f t="shared" si="289"/>
        <v>0</v>
      </c>
      <c r="CN132" s="142">
        <f t="shared" si="289"/>
        <v>0</v>
      </c>
      <c r="CO132" s="142">
        <f t="shared" si="289"/>
        <v>0</v>
      </c>
      <c r="CP132" s="142">
        <f t="shared" si="289"/>
        <v>0</v>
      </c>
      <c r="CQ132" s="142">
        <f t="shared" si="289"/>
        <v>0</v>
      </c>
      <c r="CR132" s="142">
        <f aca="true" t="shared" si="290" ref="CR132:EY132">IF(AND(NOT(CR$6=CS$6),$T132=CR$6),$V132,0)</f>
        <v>0</v>
      </c>
      <c r="CS132" s="142">
        <f t="shared" si="290"/>
        <v>0</v>
      </c>
      <c r="CT132" s="142">
        <f t="shared" si="290"/>
        <v>0</v>
      </c>
      <c r="CU132" s="142">
        <f t="shared" si="290"/>
        <v>0</v>
      </c>
      <c r="CV132" s="142">
        <f t="shared" si="290"/>
        <v>0</v>
      </c>
      <c r="CW132" s="142">
        <f t="shared" si="290"/>
        <v>0</v>
      </c>
      <c r="CX132" s="142">
        <f t="shared" si="290"/>
        <v>0</v>
      </c>
      <c r="CY132" s="142">
        <f t="shared" si="290"/>
        <v>0</v>
      </c>
      <c r="CZ132" s="142">
        <f t="shared" si="290"/>
        <v>0</v>
      </c>
      <c r="DA132" s="142">
        <f t="shared" si="290"/>
        <v>0</v>
      </c>
      <c r="DB132" s="142">
        <f t="shared" si="290"/>
        <v>0</v>
      </c>
      <c r="DC132" s="142">
        <f t="shared" si="290"/>
        <v>0</v>
      </c>
      <c r="DD132" s="142">
        <f t="shared" si="290"/>
        <v>0</v>
      </c>
      <c r="DE132" s="142">
        <f t="shared" si="290"/>
        <v>0</v>
      </c>
      <c r="DF132" s="142">
        <f t="shared" si="290"/>
        <v>0</v>
      </c>
      <c r="DG132" s="142">
        <f t="shared" si="290"/>
        <v>0</v>
      </c>
      <c r="DH132" s="142">
        <f t="shared" si="290"/>
        <v>0</v>
      </c>
      <c r="DI132" s="142">
        <f t="shared" si="290"/>
        <v>0</v>
      </c>
      <c r="DJ132" s="142">
        <f t="shared" si="290"/>
        <v>0</v>
      </c>
      <c r="DK132" s="142">
        <f t="shared" si="290"/>
        <v>0</v>
      </c>
      <c r="DL132" s="142">
        <f t="shared" si="290"/>
        <v>0</v>
      </c>
      <c r="DM132" s="142">
        <f t="shared" si="290"/>
        <v>0</v>
      </c>
      <c r="DN132" s="142">
        <f t="shared" si="290"/>
        <v>0</v>
      </c>
      <c r="DO132" s="142">
        <f t="shared" si="290"/>
        <v>0</v>
      </c>
      <c r="DP132" s="142">
        <f t="shared" si="290"/>
        <v>0</v>
      </c>
      <c r="DQ132" s="142">
        <f t="shared" si="290"/>
        <v>0</v>
      </c>
      <c r="DR132" s="142">
        <f t="shared" si="290"/>
        <v>0</v>
      </c>
      <c r="DS132" s="142">
        <f t="shared" si="290"/>
        <v>0</v>
      </c>
      <c r="DT132" s="142">
        <f t="shared" si="290"/>
        <v>0</v>
      </c>
      <c r="DU132" s="142">
        <f t="shared" si="290"/>
        <v>0</v>
      </c>
      <c r="DV132" s="142">
        <f t="shared" si="290"/>
        <v>0</v>
      </c>
      <c r="DW132" s="142">
        <f t="shared" si="290"/>
        <v>0</v>
      </c>
      <c r="DX132" s="142">
        <f t="shared" si="290"/>
        <v>0</v>
      </c>
      <c r="DY132" s="142">
        <f t="shared" si="290"/>
        <v>0</v>
      </c>
      <c r="DZ132" s="142">
        <f t="shared" si="290"/>
        <v>0</v>
      </c>
      <c r="EA132" s="142">
        <f t="shared" si="290"/>
        <v>0</v>
      </c>
      <c r="EB132" s="142">
        <f t="shared" si="290"/>
        <v>0</v>
      </c>
      <c r="EC132" s="142">
        <f t="shared" si="290"/>
        <v>0</v>
      </c>
      <c r="ED132" s="142">
        <f t="shared" si="290"/>
        <v>0</v>
      </c>
      <c r="EE132" s="142">
        <f t="shared" si="290"/>
        <v>0</v>
      </c>
      <c r="EF132" s="142">
        <f t="shared" si="290"/>
        <v>0</v>
      </c>
      <c r="EG132" s="142">
        <f t="shared" si="290"/>
        <v>0</v>
      </c>
      <c r="EH132" s="142">
        <f t="shared" si="290"/>
        <v>0</v>
      </c>
      <c r="EI132" s="142">
        <f t="shared" si="290"/>
        <v>0</v>
      </c>
      <c r="EJ132" s="142">
        <f t="shared" si="290"/>
        <v>0</v>
      </c>
      <c r="EK132" s="142">
        <f t="shared" si="290"/>
        <v>0</v>
      </c>
      <c r="EL132" s="142">
        <f t="shared" si="290"/>
        <v>0</v>
      </c>
      <c r="EM132" s="142">
        <f t="shared" si="290"/>
        <v>0</v>
      </c>
      <c r="EN132" s="142">
        <f t="shared" si="290"/>
        <v>0</v>
      </c>
      <c r="EO132" s="142">
        <f t="shared" si="290"/>
        <v>0</v>
      </c>
      <c r="EP132" s="142">
        <f t="shared" si="290"/>
        <v>0</v>
      </c>
      <c r="EQ132" s="142">
        <f t="shared" si="290"/>
        <v>0</v>
      </c>
      <c r="ER132" s="142">
        <f t="shared" si="290"/>
        <v>0</v>
      </c>
      <c r="ES132" s="142">
        <f t="shared" si="290"/>
        <v>0</v>
      </c>
      <c r="ET132" s="142">
        <f t="shared" si="290"/>
        <v>0</v>
      </c>
      <c r="EU132" s="142">
        <f t="shared" si="290"/>
        <v>0</v>
      </c>
      <c r="EV132" s="142">
        <f t="shared" si="290"/>
        <v>0</v>
      </c>
      <c r="EW132" s="142">
        <f t="shared" si="290"/>
        <v>0</v>
      </c>
      <c r="EX132" s="142">
        <f t="shared" si="290"/>
        <v>0</v>
      </c>
      <c r="EY132" s="142">
        <f t="shared" si="290"/>
        <v>0</v>
      </c>
      <c r="EZ132" s="144">
        <f t="shared" si="232"/>
        <v>0</v>
      </c>
      <c r="FB132" s="120">
        <v>1</v>
      </c>
      <c r="FC132" s="145">
        <f>EZ6</f>
        <v>0</v>
      </c>
      <c r="FD132" s="145">
        <f>EZ133</f>
        <v>0</v>
      </c>
      <c r="FE132" s="141" t="str">
        <f>IF(AND(FD132&gt;0,AC132&lt;=FD132,AC131=0),FC132,"x")</f>
        <v>x</v>
      </c>
    </row>
    <row r="133" spans="1:158" s="7" customFormat="1" ht="24.75" customHeight="1">
      <c r="A133" s="151"/>
      <c r="B133" s="151"/>
      <c r="C133" s="151"/>
      <c r="D133" s="151"/>
      <c r="E133" s="151"/>
      <c r="F133" s="151"/>
      <c r="G133" s="151"/>
      <c r="H133" s="152">
        <f>SUM(H8:H132)</f>
        <v>0</v>
      </c>
      <c r="I133" s="153">
        <f>SUM(I8:I132)</f>
        <v>0</v>
      </c>
      <c r="J133" s="153">
        <f>SUM(J8:J132)</f>
        <v>0</v>
      </c>
      <c r="K133" s="154"/>
      <c r="L133" s="155">
        <f>SUM(L8:L132)</f>
        <v>0</v>
      </c>
      <c r="M133" s="155">
        <f>SUM(L8:L132)</f>
        <v>0</v>
      </c>
      <c r="N133" s="156">
        <f>SUM(N8:N132)</f>
        <v>0</v>
      </c>
      <c r="O133" s="157"/>
      <c r="P133" s="158"/>
      <c r="Q133" s="159">
        <f>SUM(Q8:Q132)</f>
        <v>0</v>
      </c>
      <c r="R133" s="160"/>
      <c r="S133" s="160"/>
      <c r="T133" s="160"/>
      <c r="U133" s="137"/>
      <c r="V133" s="16"/>
      <c r="W133" s="161">
        <f>IF(J18&gt;=O18,0,-PMT(#REF!/12,(E18)*12,0,(O18-J18))/$D$5)</f>
        <v>0</v>
      </c>
      <c r="X133" s="162">
        <f>SUM(X8:X132)</f>
        <v>0</v>
      </c>
      <c r="Y133" s="161"/>
      <c r="Z133" s="161"/>
      <c r="AA133" s="161"/>
      <c r="AB133" s="163"/>
      <c r="AC133" s="163"/>
      <c r="AD133" s="164"/>
      <c r="AE133" s="165"/>
      <c r="AF133" s="166">
        <f aca="true" t="shared" si="291" ref="AF133:BK133">SUM(AF8:AF132)</f>
        <v>0</v>
      </c>
      <c r="AG133" s="166">
        <f t="shared" si="291"/>
        <v>0</v>
      </c>
      <c r="AH133" s="166">
        <f t="shared" si="291"/>
        <v>0</v>
      </c>
      <c r="AI133" s="166">
        <f t="shared" si="291"/>
        <v>0</v>
      </c>
      <c r="AJ133" s="166">
        <f t="shared" si="291"/>
        <v>0</v>
      </c>
      <c r="AK133" s="166">
        <f t="shared" si="291"/>
        <v>0</v>
      </c>
      <c r="AL133" s="166">
        <f t="shared" si="291"/>
        <v>0</v>
      </c>
      <c r="AM133" s="166">
        <f t="shared" si="291"/>
        <v>0</v>
      </c>
      <c r="AN133" s="166">
        <f t="shared" si="291"/>
        <v>0</v>
      </c>
      <c r="AO133" s="166">
        <f t="shared" si="291"/>
        <v>0</v>
      </c>
      <c r="AP133" s="166">
        <f t="shared" si="291"/>
        <v>0</v>
      </c>
      <c r="AQ133" s="166">
        <f t="shared" si="291"/>
        <v>0</v>
      </c>
      <c r="AR133" s="166">
        <f t="shared" si="291"/>
        <v>0</v>
      </c>
      <c r="AS133" s="166">
        <f t="shared" si="291"/>
        <v>0</v>
      </c>
      <c r="AT133" s="166">
        <f t="shared" si="291"/>
        <v>0</v>
      </c>
      <c r="AU133" s="166">
        <f t="shared" si="291"/>
        <v>0</v>
      </c>
      <c r="AV133" s="166">
        <f t="shared" si="291"/>
        <v>0</v>
      </c>
      <c r="AW133" s="166">
        <f t="shared" si="291"/>
        <v>0</v>
      </c>
      <c r="AX133" s="166">
        <f t="shared" si="291"/>
        <v>0</v>
      </c>
      <c r="AY133" s="166">
        <f t="shared" si="291"/>
        <v>0</v>
      </c>
      <c r="AZ133" s="166">
        <f t="shared" si="291"/>
        <v>0</v>
      </c>
      <c r="BA133" s="166">
        <f t="shared" si="291"/>
        <v>0</v>
      </c>
      <c r="BB133" s="166">
        <f t="shared" si="291"/>
        <v>0</v>
      </c>
      <c r="BC133" s="166">
        <f t="shared" si="291"/>
        <v>0</v>
      </c>
      <c r="BD133" s="166">
        <f t="shared" si="291"/>
        <v>0</v>
      </c>
      <c r="BE133" s="166">
        <f t="shared" si="291"/>
        <v>0</v>
      </c>
      <c r="BF133" s="166">
        <f t="shared" si="291"/>
        <v>0</v>
      </c>
      <c r="BG133" s="166">
        <f t="shared" si="291"/>
        <v>0</v>
      </c>
      <c r="BH133" s="166">
        <f t="shared" si="291"/>
        <v>0</v>
      </c>
      <c r="BI133" s="166">
        <f t="shared" si="291"/>
        <v>0</v>
      </c>
      <c r="BJ133" s="166">
        <f t="shared" si="291"/>
        <v>0</v>
      </c>
      <c r="BK133" s="166">
        <f t="shared" si="291"/>
        <v>0</v>
      </c>
      <c r="BL133" s="166">
        <f aca="true" t="shared" si="292" ref="BL133:CQ133">SUM(BL8:BL132)</f>
        <v>0</v>
      </c>
      <c r="BM133" s="166">
        <f t="shared" si="292"/>
        <v>0</v>
      </c>
      <c r="BN133" s="166">
        <f t="shared" si="292"/>
        <v>0</v>
      </c>
      <c r="BO133" s="166">
        <f t="shared" si="292"/>
        <v>0</v>
      </c>
      <c r="BP133" s="166">
        <f t="shared" si="292"/>
        <v>0</v>
      </c>
      <c r="BQ133" s="166">
        <f t="shared" si="292"/>
        <v>0</v>
      </c>
      <c r="BR133" s="166">
        <f t="shared" si="292"/>
        <v>0</v>
      </c>
      <c r="BS133" s="166">
        <f t="shared" si="292"/>
        <v>0</v>
      </c>
      <c r="BT133" s="166">
        <f t="shared" si="292"/>
        <v>0</v>
      </c>
      <c r="BU133" s="166">
        <f t="shared" si="292"/>
        <v>0</v>
      </c>
      <c r="BV133" s="166">
        <f t="shared" si="292"/>
        <v>0</v>
      </c>
      <c r="BW133" s="166">
        <f t="shared" si="292"/>
        <v>0</v>
      </c>
      <c r="BX133" s="166">
        <f t="shared" si="292"/>
        <v>0</v>
      </c>
      <c r="BY133" s="166">
        <f t="shared" si="292"/>
        <v>0</v>
      </c>
      <c r="BZ133" s="166">
        <f t="shared" si="292"/>
        <v>0</v>
      </c>
      <c r="CA133" s="166">
        <f t="shared" si="292"/>
        <v>0</v>
      </c>
      <c r="CB133" s="166">
        <f t="shared" si="292"/>
        <v>0</v>
      </c>
      <c r="CC133" s="166">
        <f t="shared" si="292"/>
        <v>0</v>
      </c>
      <c r="CD133" s="166">
        <f t="shared" si="292"/>
        <v>0</v>
      </c>
      <c r="CE133" s="166">
        <f t="shared" si="292"/>
        <v>0</v>
      </c>
      <c r="CF133" s="166">
        <f t="shared" si="292"/>
        <v>0</v>
      </c>
      <c r="CG133" s="166">
        <f t="shared" si="292"/>
        <v>0</v>
      </c>
      <c r="CH133" s="166">
        <f t="shared" si="292"/>
        <v>0</v>
      </c>
      <c r="CI133" s="166">
        <f t="shared" si="292"/>
        <v>0</v>
      </c>
      <c r="CJ133" s="166">
        <f t="shared" si="292"/>
        <v>0</v>
      </c>
      <c r="CK133" s="166">
        <f t="shared" si="292"/>
        <v>0</v>
      </c>
      <c r="CL133" s="166">
        <f t="shared" si="292"/>
        <v>0</v>
      </c>
      <c r="CM133" s="166">
        <f t="shared" si="292"/>
        <v>0</v>
      </c>
      <c r="CN133" s="166">
        <f t="shared" si="292"/>
        <v>0</v>
      </c>
      <c r="CO133" s="166">
        <f t="shared" si="292"/>
        <v>0</v>
      </c>
      <c r="CP133" s="166">
        <f t="shared" si="292"/>
        <v>0</v>
      </c>
      <c r="CQ133" s="166">
        <f t="shared" si="292"/>
        <v>0</v>
      </c>
      <c r="CR133" s="166">
        <f aca="true" t="shared" si="293" ref="CR133:DB133">SUM(CR8:CR132)</f>
        <v>0</v>
      </c>
      <c r="CS133" s="166">
        <f t="shared" si="293"/>
        <v>0</v>
      </c>
      <c r="CT133" s="166">
        <f t="shared" si="293"/>
        <v>0</v>
      </c>
      <c r="CU133" s="166">
        <f t="shared" si="293"/>
        <v>0</v>
      </c>
      <c r="CV133" s="166">
        <f t="shared" si="293"/>
        <v>0</v>
      </c>
      <c r="CW133" s="166">
        <f t="shared" si="293"/>
        <v>0</v>
      </c>
      <c r="CX133" s="166">
        <f t="shared" si="293"/>
        <v>0</v>
      </c>
      <c r="CY133" s="166">
        <f t="shared" si="293"/>
        <v>0</v>
      </c>
      <c r="CZ133" s="166">
        <f t="shared" si="293"/>
        <v>0</v>
      </c>
      <c r="DA133" s="166">
        <f t="shared" si="293"/>
        <v>0</v>
      </c>
      <c r="DB133" s="166">
        <f t="shared" si="293"/>
        <v>0</v>
      </c>
      <c r="DC133" s="166">
        <f aca="true" t="shared" si="294" ref="DC133:EY133">SUM(DC8:DC132)</f>
        <v>0</v>
      </c>
      <c r="DD133" s="166">
        <f t="shared" si="294"/>
        <v>0</v>
      </c>
      <c r="DE133" s="166">
        <f t="shared" si="294"/>
        <v>0</v>
      </c>
      <c r="DF133" s="166">
        <f t="shared" si="294"/>
        <v>0</v>
      </c>
      <c r="DG133" s="166">
        <f t="shared" si="294"/>
        <v>0</v>
      </c>
      <c r="DH133" s="166">
        <f t="shared" si="294"/>
        <v>0</v>
      </c>
      <c r="DI133" s="166">
        <f t="shared" si="294"/>
        <v>0</v>
      </c>
      <c r="DJ133" s="166">
        <f t="shared" si="294"/>
        <v>0</v>
      </c>
      <c r="DK133" s="166">
        <f t="shared" si="294"/>
        <v>0</v>
      </c>
      <c r="DL133" s="166">
        <f t="shared" si="294"/>
        <v>0</v>
      </c>
      <c r="DM133" s="166">
        <f t="shared" si="294"/>
        <v>0</v>
      </c>
      <c r="DN133" s="166">
        <f t="shared" si="294"/>
        <v>0</v>
      </c>
      <c r="DO133" s="166">
        <f t="shared" si="294"/>
        <v>0</v>
      </c>
      <c r="DP133" s="166">
        <f t="shared" si="294"/>
        <v>0</v>
      </c>
      <c r="DQ133" s="166">
        <f t="shared" si="294"/>
        <v>0</v>
      </c>
      <c r="DR133" s="166">
        <f t="shared" si="294"/>
        <v>0</v>
      </c>
      <c r="DS133" s="166">
        <f t="shared" si="294"/>
        <v>0</v>
      </c>
      <c r="DT133" s="166">
        <f t="shared" si="294"/>
        <v>0</v>
      </c>
      <c r="DU133" s="166">
        <f t="shared" si="294"/>
        <v>0</v>
      </c>
      <c r="DV133" s="166">
        <f t="shared" si="294"/>
        <v>0</v>
      </c>
      <c r="DW133" s="166">
        <f t="shared" si="294"/>
        <v>0</v>
      </c>
      <c r="DX133" s="166">
        <f t="shared" si="294"/>
        <v>0</v>
      </c>
      <c r="DY133" s="166">
        <f t="shared" si="294"/>
        <v>0</v>
      </c>
      <c r="DZ133" s="166">
        <f t="shared" si="294"/>
        <v>0</v>
      </c>
      <c r="EA133" s="166">
        <f t="shared" si="294"/>
        <v>0</v>
      </c>
      <c r="EB133" s="166">
        <f t="shared" si="294"/>
        <v>0</v>
      </c>
      <c r="EC133" s="166">
        <f t="shared" si="294"/>
        <v>0</v>
      </c>
      <c r="ED133" s="166">
        <f t="shared" si="294"/>
        <v>0</v>
      </c>
      <c r="EE133" s="166">
        <f t="shared" si="294"/>
        <v>0</v>
      </c>
      <c r="EF133" s="166">
        <f t="shared" si="294"/>
        <v>0</v>
      </c>
      <c r="EG133" s="166">
        <f t="shared" si="294"/>
        <v>0</v>
      </c>
      <c r="EH133" s="166">
        <f t="shared" si="294"/>
        <v>0</v>
      </c>
      <c r="EI133" s="166">
        <f t="shared" si="294"/>
        <v>0</v>
      </c>
      <c r="EJ133" s="166">
        <f t="shared" si="294"/>
        <v>0</v>
      </c>
      <c r="EK133" s="166">
        <f t="shared" si="294"/>
        <v>0</v>
      </c>
      <c r="EL133" s="166">
        <f t="shared" si="294"/>
        <v>0</v>
      </c>
      <c r="EM133" s="166">
        <f t="shared" si="294"/>
        <v>0</v>
      </c>
      <c r="EN133" s="166">
        <f t="shared" si="294"/>
        <v>0</v>
      </c>
      <c r="EO133" s="166">
        <f t="shared" si="294"/>
        <v>0</v>
      </c>
      <c r="EP133" s="166">
        <f t="shared" si="294"/>
        <v>0</v>
      </c>
      <c r="EQ133" s="166">
        <f t="shared" si="294"/>
        <v>0</v>
      </c>
      <c r="ER133" s="166">
        <f t="shared" si="294"/>
        <v>0</v>
      </c>
      <c r="ES133" s="166">
        <f t="shared" si="294"/>
        <v>0</v>
      </c>
      <c r="ET133" s="166">
        <f t="shared" si="294"/>
        <v>0</v>
      </c>
      <c r="EU133" s="166">
        <f t="shared" si="294"/>
        <v>0</v>
      </c>
      <c r="EV133" s="166">
        <f t="shared" si="294"/>
        <v>0</v>
      </c>
      <c r="EW133" s="166">
        <f t="shared" si="294"/>
        <v>0</v>
      </c>
      <c r="EX133" s="166">
        <f t="shared" si="294"/>
        <v>0</v>
      </c>
      <c r="EY133" s="166">
        <f t="shared" si="294"/>
        <v>0</v>
      </c>
      <c r="EZ133" s="166">
        <f>SUM(EZ8:EZ132)</f>
        <v>0</v>
      </c>
      <c r="FB133" s="115"/>
    </row>
    <row r="134" spans="9:158" ht="12.75">
      <c r="I134" s="167"/>
      <c r="J134" s="168"/>
      <c r="K134" s="169"/>
      <c r="L134" s="170"/>
      <c r="AB134" s="21"/>
      <c r="AC134" s="21"/>
      <c r="FB134" s="114"/>
    </row>
    <row r="135" spans="1:122" ht="12.75">
      <c r="A135" s="6"/>
      <c r="B135" s="12"/>
      <c r="C135" s="5"/>
      <c r="D135" s="171"/>
      <c r="E135" s="171"/>
      <c r="F135" s="172"/>
      <c r="G135" s="173"/>
      <c r="I135" s="174"/>
      <c r="J135" s="175"/>
      <c r="K135" s="176"/>
      <c r="L135" s="175"/>
      <c r="M135" s="5"/>
      <c r="DR135" s="177"/>
    </row>
    <row r="136" spans="1:17" ht="12.75">
      <c r="A136" s="6"/>
      <c r="B136" s="12"/>
      <c r="C136" s="5"/>
      <c r="D136" s="171"/>
      <c r="E136" s="171"/>
      <c r="F136" s="172"/>
      <c r="G136" s="173"/>
      <c r="I136" s="174"/>
      <c r="J136" s="175"/>
      <c r="K136" s="176"/>
      <c r="L136" s="175"/>
      <c r="M136" s="5"/>
      <c r="Q136" s="178"/>
    </row>
    <row r="137" spans="9:157" ht="12.75">
      <c r="I137" s="174"/>
      <c r="J137" s="175"/>
      <c r="K137" s="176"/>
      <c r="P137" s="15">
        <f>FV(3%,1,11.05)</f>
        <v>-11.05000000000001</v>
      </c>
      <c r="Q137" s="178"/>
      <c r="EY137" s="179"/>
      <c r="FA137" s="179"/>
    </row>
    <row r="138" spans="9:17" ht="12.75">
      <c r="I138" s="174"/>
      <c r="J138" s="175"/>
      <c r="K138" s="176"/>
      <c r="Q138" s="178"/>
    </row>
    <row r="139" spans="2:17" ht="12.75">
      <c r="B139"/>
      <c r="C139"/>
      <c r="D139" s="180"/>
      <c r="I139" s="174"/>
      <c r="J139" s="175"/>
      <c r="K139" s="176"/>
      <c r="Q139" s="178"/>
    </row>
    <row r="140" spans="2:11" ht="12.75">
      <c r="B140"/>
      <c r="C140"/>
      <c r="D140" s="180"/>
      <c r="I140" s="174"/>
      <c r="J140" s="175"/>
      <c r="K140" s="176"/>
    </row>
    <row r="141" spans="2:11" ht="12.75">
      <c r="B141"/>
      <c r="C141"/>
      <c r="D141" s="180"/>
      <c r="I141" s="174"/>
      <c r="J141" s="175"/>
      <c r="K141" s="176"/>
    </row>
    <row r="142" spans="2:11" ht="12.75">
      <c r="B142"/>
      <c r="C142"/>
      <c r="D142" s="180"/>
      <c r="I142" s="174"/>
      <c r="J142" s="175"/>
      <c r="K142" s="176"/>
    </row>
    <row r="143" spans="4:11" ht="12.75">
      <c r="D143" s="181"/>
      <c r="I143" s="174"/>
      <c r="J143" s="175"/>
      <c r="K143" s="176"/>
    </row>
    <row r="144" spans="9:11" ht="12.75">
      <c r="I144" s="174"/>
      <c r="J144" s="175"/>
      <c r="K144" s="176"/>
    </row>
    <row r="145" spans="9:11" ht="12.75">
      <c r="I145" s="174"/>
      <c r="J145" s="175"/>
      <c r="K145" s="176"/>
    </row>
    <row r="146" spans="9:11" ht="12.75">
      <c r="I146" s="174"/>
      <c r="J146" s="175"/>
      <c r="K146" s="176"/>
    </row>
    <row r="147" spans="9:11" ht="12.75">
      <c r="I147" s="174"/>
      <c r="J147" s="175"/>
      <c r="K147" s="176"/>
    </row>
    <row r="148" spans="9:11" ht="12.75">
      <c r="I148" s="174"/>
      <c r="J148" s="175"/>
      <c r="K148" s="176"/>
    </row>
    <row r="149" spans="9:11" ht="12.75">
      <c r="I149" s="174"/>
      <c r="J149" s="175"/>
      <c r="K149" s="176"/>
    </row>
    <row r="150" spans="9:11" ht="12.75">
      <c r="I150" s="174"/>
      <c r="J150" s="175"/>
      <c r="K150" s="176"/>
    </row>
    <row r="151" spans="9:11" ht="12.75">
      <c r="I151" s="174"/>
      <c r="J151" s="175"/>
      <c r="K151" s="176"/>
    </row>
    <row r="152" spans="9:11" ht="12.75">
      <c r="I152" s="174"/>
      <c r="J152" s="175"/>
      <c r="K152" s="176"/>
    </row>
    <row r="153" spans="9:11" ht="12.75">
      <c r="I153" s="174"/>
      <c r="J153" s="175"/>
      <c r="K153" s="176"/>
    </row>
    <row r="154" spans="9:11" ht="12.75">
      <c r="I154" s="174"/>
      <c r="J154" s="175"/>
      <c r="K154" s="176"/>
    </row>
    <row r="155" spans="9:11" ht="12.75">
      <c r="I155" s="174"/>
      <c r="J155" s="175"/>
      <c r="K155" s="176"/>
    </row>
    <row r="156" spans="9:11" ht="12.75">
      <c r="I156" s="174"/>
      <c r="J156" s="175"/>
      <c r="K156" s="176"/>
    </row>
    <row r="157" spans="9:11" ht="12.75">
      <c r="I157" s="174"/>
      <c r="J157" s="175"/>
      <c r="K157" s="176"/>
    </row>
    <row r="158" spans="9:11" ht="12.75">
      <c r="I158" s="174"/>
      <c r="J158" s="175"/>
      <c r="K158" s="176"/>
    </row>
    <row r="159" spans="9:11" ht="12.75">
      <c r="I159" s="174"/>
      <c r="J159" s="175"/>
      <c r="K159" s="176"/>
    </row>
    <row r="160" spans="9:11" ht="12.75">
      <c r="I160" s="174"/>
      <c r="J160" s="175"/>
      <c r="K160" s="176"/>
    </row>
    <row r="161" spans="9:11" ht="12.75">
      <c r="I161" s="174"/>
      <c r="J161" s="175"/>
      <c r="K161" s="176"/>
    </row>
    <row r="162" spans="9:11" ht="12.75">
      <c r="I162" s="174"/>
      <c r="J162" s="175"/>
      <c r="K162" s="176"/>
    </row>
    <row r="163" spans="9:11" ht="12.75">
      <c r="I163" s="174"/>
      <c r="J163" s="175"/>
      <c r="K163" s="176"/>
    </row>
    <row r="164" spans="9:11" ht="12.75">
      <c r="I164" s="174"/>
      <c r="J164" s="175"/>
      <c r="K164" s="176"/>
    </row>
    <row r="165" spans="9:11" ht="12.75">
      <c r="I165" s="174"/>
      <c r="J165" s="175"/>
      <c r="K165" s="176"/>
    </row>
    <row r="166" spans="9:11" ht="12.75">
      <c r="I166" s="174"/>
      <c r="J166" s="175"/>
      <c r="K166" s="176"/>
    </row>
    <row r="167" spans="9:11" ht="12.75">
      <c r="I167" s="174"/>
      <c r="J167" s="175"/>
      <c r="K167" s="176"/>
    </row>
    <row r="168" spans="9:11" ht="12.75">
      <c r="I168" s="174"/>
      <c r="J168" s="175"/>
      <c r="K168" s="176"/>
    </row>
    <row r="169" spans="9:11" ht="12.75">
      <c r="I169" s="174"/>
      <c r="J169" s="175"/>
      <c r="K169" s="176"/>
    </row>
    <row r="170" spans="9:11" ht="12.75">
      <c r="I170" s="174"/>
      <c r="J170" s="175"/>
      <c r="K170" s="176"/>
    </row>
    <row r="171" spans="9:11" ht="12.75">
      <c r="I171" s="174"/>
      <c r="J171" s="175"/>
      <c r="K171" s="176"/>
    </row>
    <row r="172" spans="9:11" ht="12.75">
      <c r="I172" s="174"/>
      <c r="J172" s="175"/>
      <c r="K172" s="176"/>
    </row>
    <row r="173" spans="9:11" ht="12.75">
      <c r="I173" s="174"/>
      <c r="J173" s="175"/>
      <c r="K173" s="176"/>
    </row>
    <row r="174" spans="9:11" ht="12.75">
      <c r="I174" s="174"/>
      <c r="J174" s="175"/>
      <c r="K174" s="176"/>
    </row>
    <row r="175" spans="9:11" ht="12.75">
      <c r="I175" s="174"/>
      <c r="J175" s="175"/>
      <c r="K175" s="176"/>
    </row>
    <row r="176" spans="9:11" ht="12.75">
      <c r="I176" s="174"/>
      <c r="J176" s="175"/>
      <c r="K176" s="176"/>
    </row>
    <row r="177" spans="9:11" ht="12.75">
      <c r="I177" s="174"/>
      <c r="J177" s="175"/>
      <c r="K177" s="176"/>
    </row>
    <row r="178" spans="9:11" ht="12.75">
      <c r="I178" s="174"/>
      <c r="J178" s="175"/>
      <c r="K178" s="176"/>
    </row>
    <row r="179" spans="9:11" ht="12.75">
      <c r="I179" s="174"/>
      <c r="J179" s="175"/>
      <c r="K179" s="176"/>
    </row>
    <row r="180" spans="9:11" ht="12.75">
      <c r="I180" s="174"/>
      <c r="J180" s="175"/>
      <c r="K180" s="176"/>
    </row>
    <row r="181" spans="9:11" ht="12.75">
      <c r="I181" s="174"/>
      <c r="J181" s="175"/>
      <c r="K181" s="176"/>
    </row>
    <row r="182" spans="9:11" ht="12.75">
      <c r="I182" s="174"/>
      <c r="J182" s="175"/>
      <c r="K182" s="176"/>
    </row>
    <row r="183" spans="9:11" ht="12.75">
      <c r="I183" s="174"/>
      <c r="J183" s="175"/>
      <c r="K183" s="176"/>
    </row>
  </sheetData>
  <sheetProtection selectLockedCells="1" selectUnlockedCells="1"/>
  <mergeCells count="166">
    <mergeCell ref="A1:B2"/>
    <mergeCell ref="C1:D2"/>
    <mergeCell ref="E1:G2"/>
    <mergeCell ref="H1:H2"/>
    <mergeCell ref="I1:I2"/>
    <mergeCell ref="J1:J2"/>
    <mergeCell ref="K1:L2"/>
    <mergeCell ref="M1:M2"/>
    <mergeCell ref="N1:P1"/>
    <mergeCell ref="N2:P2"/>
    <mergeCell ref="A3:G3"/>
    <mergeCell ref="H3:I3"/>
    <mergeCell ref="J3:L3"/>
    <mergeCell ref="N3:P3"/>
    <mergeCell ref="C4:G4"/>
    <mergeCell ref="H4:N4"/>
    <mergeCell ref="O4:Q4"/>
    <mergeCell ref="A5:B7"/>
    <mergeCell ref="DC5:DL5"/>
    <mergeCell ref="C6:C7"/>
    <mergeCell ref="D6:D7"/>
    <mergeCell ref="G6:G7"/>
    <mergeCell ref="H6:H7"/>
    <mergeCell ref="I6:I7"/>
    <mergeCell ref="J6:J7"/>
    <mergeCell ref="K6:K7"/>
    <mergeCell ref="L6:L7"/>
    <mergeCell ref="M6:M7"/>
    <mergeCell ref="N6:N7"/>
    <mergeCell ref="O6:O7"/>
    <mergeCell ref="P6:P7"/>
    <mergeCell ref="Q6:Q7"/>
    <mergeCell ref="S6:V6"/>
    <mergeCell ref="X6:X7"/>
    <mergeCell ref="Y6:Y7"/>
    <mergeCell ref="Z6:Z7"/>
    <mergeCell ref="AA6:AA7"/>
    <mergeCell ref="AB6:AB7"/>
    <mergeCell ref="AC6:AC7"/>
    <mergeCell ref="R7:S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G133"/>
  </mergeCells>
  <conditionalFormatting sqref="P8:P132">
    <cfRule type="expression" priority="1" dxfId="0" stopIfTrue="1">
      <formula>AND('Asset Inventory'!O8&gt;0,'Asset Inventory'!P8=0)</formula>
    </cfRule>
  </conditionalFormatting>
  <conditionalFormatting sqref="A8:A132 B17:B23 B30 B33 B37:B38 B40">
    <cfRule type="expression" priority="2" dxfId="0" stopIfTrue="1">
      <formula>AND('Asset Inventory'!C8&gt;0,'Asset Inventory'!A8=0)</formula>
    </cfRule>
  </conditionalFormatting>
  <conditionalFormatting sqref="K8:K132">
    <cfRule type="expression" priority="3" dxfId="0" stopIfTrue="1">
      <formula>AND(OR('Asset Inventory'!H8&gt;0,'Asset Inventory'!J8&gt;0),'Asset Inventory'!K8=0)</formula>
    </cfRule>
  </conditionalFormatting>
  <conditionalFormatting sqref="E8:E132">
    <cfRule type="expression" priority="4" dxfId="1" stopIfTrue="1">
      <formula>AND('Asset Inventory'!C8&gt;0,'Asset Inventory'!E8=0)</formula>
    </cfRule>
  </conditionalFormatting>
  <conditionalFormatting sqref="C8:C132">
    <cfRule type="expression" priority="5" dxfId="1" stopIfTrue="1">
      <formula>OR(AND('Asset Inventory'!D8&gt;0,'Asset Inventory'!C8=0),AND('Asset Inventory'!C8&gt;0,'Asset Inventory'!C8&gt;10000))</formula>
    </cfRule>
    <cfRule type="expression" priority="6" dxfId="1" stopIfTrue="1">
      <formula>AND('Asset Inventory'!A8&gt;0,'Asset Inventory'!C8=0)</formula>
    </cfRule>
  </conditionalFormatting>
  <conditionalFormatting sqref="F8:F132">
    <cfRule type="expression" priority="7" dxfId="0" stopIfTrue="1">
      <formula>'Asset Inventory'!F8&gt;3</formula>
    </cfRule>
    <cfRule type="expression" priority="8" dxfId="2" stopIfTrue="1">
      <formula>AND('Asset Inventory'!F8&gt;0,'Asset Inventory'!F8&lt;=3)</formula>
    </cfRule>
  </conditionalFormatting>
  <conditionalFormatting sqref="M8:M132">
    <cfRule type="expression" priority="9" dxfId="0" stopIfTrue="1">
      <formula>'Asset Inventory'!M8&gt;0</formula>
    </cfRule>
  </conditionalFormatting>
  <conditionalFormatting sqref="N8:N132">
    <cfRule type="expression" priority="10" dxfId="1" stopIfTrue="1">
      <formula>'Asset Inventory'!N8=0</formula>
    </cfRule>
  </conditionalFormatting>
  <conditionalFormatting sqref="J8:J132">
    <cfRule type="expression" priority="11" dxfId="1" stopIfTrue="1">
      <formula>OR(AND('Asset Inventory'!D8="NA",'Asset Inventory'!J8&gt;0),AND('Asset Inventory'!H8=0,'Asset Inventory'!J8=0,'Asset Inventory'!C8&gt;0,NOT('Asset Inventory'!D8="NA")))</formula>
    </cfRule>
  </conditionalFormatting>
  <conditionalFormatting sqref="H8:H132">
    <cfRule type="expression" priority="12" dxfId="0" stopIfTrue="1">
      <formula>AND('Asset Inventory'!H8&gt;0,'Asset Inventory'!J8&gt;0)</formula>
    </cfRule>
    <cfRule type="expression" priority="13" dxfId="1" stopIfTrue="1">
      <formula>AND('Asset Inventory'!H8=0,'Asset Inventory'!J8=0,'Asset Inventory'!C8&gt;0)</formula>
    </cfRule>
    <cfRule type="expression" priority="14" dxfId="0" stopIfTrue="1">
      <formula>AND('Asset Inventory'!H8&gt;0,'Asset Inventory'!$J$122&gt;0)</formula>
    </cfRule>
  </conditionalFormatting>
  <conditionalFormatting sqref="D8:D132">
    <cfRule type="expression" priority="15" dxfId="0" stopIfTrue="1">
      <formula>AND('Asset Inventory'!D8&gt;0,('Asset Inventory'!$B$4-'Asset Inventory'!C8)&gt;'Asset Inventory'!D8)</formula>
    </cfRule>
    <cfRule type="expression" priority="16" dxfId="1" stopIfTrue="1">
      <formula>OR(AND('Asset Inventory'!C8&gt;0,'Asset Inventory'!D8=0),AND('Asset Inventory'!H8&gt;0,'Asset Inventory'!D8=0))</formula>
    </cfRule>
  </conditionalFormatting>
  <conditionalFormatting sqref="G8:G132">
    <cfRule type="expression" priority="17" dxfId="0" stopIfTrue="1">
      <formula>'Asset Inventory'!G8&lt;=6</formula>
    </cfRule>
    <cfRule type="expression" priority="18" dxfId="1" stopIfTrue="1">
      <formula>OR(AND('Asset Inventory'!C8&gt;0,'Asset Inventory'!D8=0),AND('Asset Inventory'!H8&gt;0,'Asset Inventory'!D8=0),AND('Asset Inventory'!D8&gt;0,'Asset Inventory'!$B$4-'Asset Inventory'!C8&gt;='Asset Inventory'!D8))</formula>
    </cfRule>
  </conditionalFormatting>
  <conditionalFormatting sqref="H1:H2">
    <cfRule type="expression" priority="19" dxfId="1" stopIfTrue="1">
      <formula>AND(SUM('Asset Inventory'!$C$8:$D$132)&gt;0,'Asset Inventory'!H1=0)</formula>
    </cfRule>
    <cfRule type="cellIs" priority="20" dxfId="0" operator="equal" stopIfTrue="1">
      <formula>0</formula>
    </cfRule>
  </conditionalFormatting>
  <conditionalFormatting sqref="J3">
    <cfRule type="expression" priority="21" dxfId="3" stopIfTrue="1">
      <formula>'Asset Inventory'!M3&gt;0</formula>
    </cfRule>
  </conditionalFormatting>
  <conditionalFormatting sqref="M3">
    <cfRule type="expression" priority="22" dxfId="4" stopIfTrue="1">
      <formula>'Asset Inventory'!M3&gt;0</formula>
    </cfRule>
  </conditionalFormatting>
  <conditionalFormatting sqref="H3:I3">
    <cfRule type="expression" priority="23" dxfId="1" stopIfTrue="1">
      <formula>AND('Asset Inventory'!M3&gt;0,'Asset Inventory'!M3&gt;=SUM('Asset Inventory'!EW6:EW130))</formula>
    </cfRule>
    <cfRule type="expression" priority="24" dxfId="5" stopIfTrue="1">
      <formula>OR('Asset Inventory'!Z3&gt;0,'Asset Inventory'!Q3&lt;0)</formula>
    </cfRule>
  </conditionalFormatting>
  <conditionalFormatting sqref="A3:G3">
    <cfRule type="expression" priority="25" dxfId="1" stopIfTrue="1">
      <formula>AND('Asset Inventory'!M3&gt;0,'Asset Inventory'!M3&gt;=SUM('Asset Inventory'!FD6:FD130))</formula>
    </cfRule>
    <cfRule type="expression" priority="26" dxfId="5" stopIfTrue="1">
      <formula>NOT('Asset Inventory'!H3="")</formula>
    </cfRule>
  </conditionalFormatting>
  <conditionalFormatting sqref="Q8:Q132">
    <cfRule type="expression" priority="27" dxfId="6" stopIfTrue="1">
      <formula>AND('Asset Inventory'!$M$3&gt;0,'Asset Inventory'!O8&gt;0,NOT('Asset Inventory'!G8=""),'Asset Inventory'!G8&lt;='Asset Inventory'!$FE$3)</formula>
    </cfRule>
  </conditionalFormatting>
  <conditionalFormatting sqref="O8:O132">
    <cfRule type="expression" priority="28" dxfId="0" stopIfTrue="1">
      <formula>AND('Asset Inventory'!O8=0,NOT('Asset Inventory'!N8=""))</formula>
    </cfRule>
  </conditionalFormatting>
  <printOptions headings="1"/>
  <pageMargins left="0.25" right="0.25" top="0" bottom="0" header="0.5118055555555555" footer="0.5118055555555555"/>
  <pageSetup horizontalDpi="300" verticalDpi="300" orientation="landscape" scale="50"/>
  <legacyDrawing r:id="rId2"/>
</worksheet>
</file>

<file path=xl/worksheets/sheet3.xml><?xml version="1.0" encoding="utf-8"?>
<worksheet xmlns="http://schemas.openxmlformats.org/spreadsheetml/2006/main" xmlns:r="http://schemas.openxmlformats.org/officeDocument/2006/relationships">
  <sheetPr>
    <tabColor indexed="12"/>
    <pageSetUpPr fitToPage="1"/>
  </sheetPr>
  <dimension ref="A1:IV43"/>
  <sheetViews>
    <sheetView zoomScale="75" zoomScaleNormal="75" workbookViewId="0" topLeftCell="A1">
      <selection activeCell="C18" activeCellId="1" sqref="G1:G65536 C18"/>
    </sheetView>
  </sheetViews>
  <sheetFormatPr defaultColWidth="9.140625" defaultRowHeight="12.75"/>
  <cols>
    <col min="1" max="1" width="9.140625" style="1" customWidth="1"/>
    <col min="2" max="2" width="14.00390625" style="1" customWidth="1"/>
    <col min="3" max="3" width="35.57421875" style="1" customWidth="1"/>
    <col min="4" max="4" width="23.28125" style="1" customWidth="1"/>
    <col min="5" max="5" width="18.7109375" style="1" customWidth="1"/>
    <col min="6" max="6" width="6.7109375" style="182" customWidth="1"/>
    <col min="7" max="7" width="6.7109375" style="1" customWidth="1"/>
    <col min="8" max="8" width="18.57421875" style="1" customWidth="1"/>
    <col min="9" max="9" width="22.8515625" style="1" customWidth="1"/>
    <col min="10" max="16384" width="9.140625" style="1" customWidth="1"/>
  </cols>
  <sheetData>
    <row r="1" spans="2:4" ht="12.75">
      <c r="B1"/>
      <c r="C1"/>
      <c r="D1"/>
    </row>
    <row r="2" spans="1:256" ht="12.75">
      <c r="A2"/>
      <c r="B2"/>
      <c r="C2"/>
      <c r="D2"/>
      <c r="E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2:6" s="183" customFormat="1" ht="12.75">
      <c r="B3" s="184" t="s">
        <v>59</v>
      </c>
      <c r="C3" s="185" t="s">
        <v>60</v>
      </c>
      <c r="D3" s="186"/>
      <c r="E3" s="186"/>
      <c r="F3" s="187"/>
    </row>
    <row r="4" spans="2:6" s="188" customFormat="1" ht="12.75">
      <c r="B4" s="189" t="s">
        <v>16</v>
      </c>
      <c r="C4" s="189" t="s">
        <v>61</v>
      </c>
      <c r="D4" s="189" t="s">
        <v>62</v>
      </c>
      <c r="E4" s="190" t="s">
        <v>63</v>
      </c>
      <c r="F4" s="191"/>
    </row>
    <row r="5" spans="2:6" s="183" customFormat="1" ht="12.75" customHeight="1">
      <c r="B5" s="192">
        <v>1</v>
      </c>
      <c r="C5" s="193" t="s">
        <v>64</v>
      </c>
      <c r="D5" s="194" t="s">
        <v>65</v>
      </c>
      <c r="E5" s="195">
        <v>1</v>
      </c>
      <c r="F5" s="187"/>
    </row>
    <row r="6" spans="2:6" s="183" customFormat="1" ht="12.75">
      <c r="B6" s="196">
        <v>2</v>
      </c>
      <c r="C6" s="197"/>
      <c r="D6" s="194"/>
      <c r="E6" s="198">
        <v>0.95</v>
      </c>
      <c r="F6" s="187"/>
    </row>
    <row r="7" spans="2:6" s="183" customFormat="1" ht="12.75" customHeight="1">
      <c r="B7" s="196">
        <v>3</v>
      </c>
      <c r="C7" s="197" t="s">
        <v>66</v>
      </c>
      <c r="D7" s="199" t="s">
        <v>67</v>
      </c>
      <c r="E7" s="198">
        <v>0.8</v>
      </c>
      <c r="F7" s="187"/>
    </row>
    <row r="8" spans="2:6" s="183" customFormat="1" ht="31.5" customHeight="1">
      <c r="B8" s="196">
        <v>4</v>
      </c>
      <c r="C8" s="197"/>
      <c r="D8" s="199"/>
      <c r="E8" s="198">
        <v>0.7</v>
      </c>
      <c r="F8" s="187"/>
    </row>
    <row r="9" spans="2:6" s="183" customFormat="1" ht="12.75" customHeight="1">
      <c r="B9" s="196">
        <v>5</v>
      </c>
      <c r="C9" s="197" t="s">
        <v>68</v>
      </c>
      <c r="D9" s="199" t="s">
        <v>69</v>
      </c>
      <c r="E9" s="198">
        <v>0.5</v>
      </c>
      <c r="F9" s="200"/>
    </row>
    <row r="10" spans="2:6" s="183" customFormat="1" ht="12.75">
      <c r="B10" s="196">
        <v>6</v>
      </c>
      <c r="C10" s="197"/>
      <c r="D10" s="199"/>
      <c r="E10" s="198">
        <v>0.35</v>
      </c>
      <c r="F10" s="200"/>
    </row>
    <row r="11" spans="2:6" s="183" customFormat="1" ht="12.75" customHeight="1">
      <c r="B11" s="196">
        <v>7</v>
      </c>
      <c r="C11" s="197" t="s">
        <v>70</v>
      </c>
      <c r="D11" s="199" t="s">
        <v>71</v>
      </c>
      <c r="E11" s="198">
        <v>0.2</v>
      </c>
      <c r="F11" s="200"/>
    </row>
    <row r="12" spans="2:6" s="183" customFormat="1" ht="12.75">
      <c r="B12" s="196">
        <v>8</v>
      </c>
      <c r="C12" s="197"/>
      <c r="D12" s="199"/>
      <c r="E12" s="198">
        <v>0.1</v>
      </c>
      <c r="F12" s="200"/>
    </row>
    <row r="13" spans="1:6" s="183" customFormat="1" ht="12.75">
      <c r="A13" s="201"/>
      <c r="B13" s="196">
        <v>9</v>
      </c>
      <c r="C13" s="197" t="s">
        <v>72</v>
      </c>
      <c r="D13" s="197" t="s">
        <v>73</v>
      </c>
      <c r="E13" s="198">
        <v>0.05</v>
      </c>
      <c r="F13" s="200"/>
    </row>
    <row r="14" spans="2:6" s="186" customFormat="1" ht="12.75">
      <c r="B14" s="202">
        <v>10</v>
      </c>
      <c r="C14" s="203" t="s">
        <v>74</v>
      </c>
      <c r="D14" s="204" t="s">
        <v>75</v>
      </c>
      <c r="E14" s="205">
        <v>0</v>
      </c>
      <c r="F14" s="200"/>
    </row>
    <row r="16" spans="2:5" ht="12.75">
      <c r="B16" s="185" t="s">
        <v>76</v>
      </c>
      <c r="C16" s="185" t="s">
        <v>17</v>
      </c>
      <c r="D16" s="206"/>
      <c r="E16" s="206"/>
    </row>
    <row r="17" spans="2:6" s="207" customFormat="1" ht="36.75" customHeight="1">
      <c r="B17" s="189" t="s">
        <v>17</v>
      </c>
      <c r="C17" s="189" t="s">
        <v>61</v>
      </c>
      <c r="D17" s="189"/>
      <c r="E17" s="189"/>
      <c r="F17" s="191"/>
    </row>
    <row r="18" spans="2:6" s="186" customFormat="1" ht="82.5" customHeight="1">
      <c r="B18" s="208">
        <v>1</v>
      </c>
      <c r="C18" s="209" t="s">
        <v>77</v>
      </c>
      <c r="D18" s="209"/>
      <c r="E18" s="209"/>
      <c r="F18" s="187"/>
    </row>
    <row r="19" spans="2:6" s="186" customFormat="1" ht="96.75" customHeight="1">
      <c r="B19" s="210">
        <v>2</v>
      </c>
      <c r="C19" s="209" t="s">
        <v>78</v>
      </c>
      <c r="D19" s="209"/>
      <c r="E19" s="209"/>
      <c r="F19" s="187"/>
    </row>
    <row r="20" spans="2:7" s="186" customFormat="1" ht="66" customHeight="1">
      <c r="B20" s="210">
        <v>3</v>
      </c>
      <c r="C20" s="209" t="s">
        <v>79</v>
      </c>
      <c r="D20" s="209"/>
      <c r="E20" s="209"/>
      <c r="F20" s="187"/>
      <c r="G20" s="211"/>
    </row>
    <row r="21" spans="2:7" s="186" customFormat="1" ht="81.75" customHeight="1">
      <c r="B21" s="210">
        <v>4</v>
      </c>
      <c r="C21" s="209" t="s">
        <v>80</v>
      </c>
      <c r="D21" s="209"/>
      <c r="E21" s="209"/>
      <c r="F21" s="187"/>
      <c r="G21" s="211"/>
    </row>
    <row r="22" spans="2:7" s="186" customFormat="1" ht="48.75" customHeight="1">
      <c r="B22" s="210">
        <v>5</v>
      </c>
      <c r="C22" s="209" t="s">
        <v>81</v>
      </c>
      <c r="D22" s="209"/>
      <c r="E22" s="209"/>
      <c r="F22" s="187"/>
      <c r="G22" s="212"/>
    </row>
    <row r="23" spans="2:7" ht="12.75">
      <c r="B23"/>
      <c r="C23"/>
      <c r="D23"/>
      <c r="E23"/>
      <c r="G23" s="213"/>
    </row>
    <row r="24" spans="2:7" ht="12.75">
      <c r="B24"/>
      <c r="C24"/>
      <c r="D24"/>
      <c r="E24"/>
      <c r="G24" s="213"/>
    </row>
    <row r="25" spans="2:7" ht="12.75">
      <c r="B25"/>
      <c r="C25"/>
      <c r="D25"/>
      <c r="E25"/>
      <c r="G25" s="213"/>
    </row>
    <row r="26" spans="1:7" ht="12.75">
      <c r="A26"/>
      <c r="B26"/>
      <c r="C26"/>
      <c r="D26"/>
      <c r="E26"/>
      <c r="F26" s="214"/>
      <c r="G26" s="213"/>
    </row>
    <row r="27" spans="1:5" ht="12.75">
      <c r="A27"/>
      <c r="B27"/>
      <c r="C27"/>
      <c r="D27"/>
      <c r="E27"/>
    </row>
    <row r="28" spans="1:5" ht="12.75">
      <c r="A28"/>
      <c r="B28"/>
      <c r="C28"/>
      <c r="D28"/>
      <c r="E28"/>
    </row>
    <row r="29" spans="1:5" ht="12.75">
      <c r="A29"/>
      <c r="B29"/>
      <c r="C29"/>
      <c r="D29"/>
      <c r="E29"/>
    </row>
    <row r="30" spans="1:5" ht="12.75">
      <c r="A30"/>
      <c r="B30"/>
      <c r="C30"/>
      <c r="D30"/>
      <c r="E30"/>
    </row>
    <row r="31" spans="1:5" ht="12.75">
      <c r="A31"/>
      <c r="B31"/>
      <c r="C31"/>
      <c r="D31"/>
      <c r="E31"/>
    </row>
    <row r="32" spans="1:5" ht="12.75">
      <c r="A32"/>
      <c r="B32"/>
      <c r="C32"/>
      <c r="D32"/>
      <c r="E32"/>
    </row>
    <row r="33" spans="1:5" ht="12.75">
      <c r="A33"/>
      <c r="B33"/>
      <c r="C33"/>
      <c r="D33"/>
      <c r="E33"/>
    </row>
    <row r="34" spans="1:5" ht="12.75">
      <c r="A34"/>
      <c r="B34"/>
      <c r="C34"/>
      <c r="D34"/>
      <c r="E34"/>
    </row>
    <row r="35" spans="1:5" ht="12.75">
      <c r="A35"/>
      <c r="B35"/>
      <c r="C35"/>
      <c r="D35"/>
      <c r="E35"/>
    </row>
    <row r="36" spans="1:5" ht="12.75">
      <c r="A36"/>
      <c r="B36"/>
      <c r="C36"/>
      <c r="D36"/>
      <c r="E36"/>
    </row>
    <row r="37" spans="1:5" ht="12.75">
      <c r="A37"/>
      <c r="B37"/>
      <c r="C37"/>
      <c r="D37"/>
      <c r="E37"/>
    </row>
    <row r="38" spans="1:5" ht="12.75">
      <c r="A38"/>
      <c r="B38"/>
      <c r="C38"/>
      <c r="D38"/>
      <c r="E38"/>
    </row>
    <row r="39" spans="1:5" ht="12.75">
      <c r="A39"/>
      <c r="B39"/>
      <c r="C39"/>
      <c r="D39"/>
      <c r="E39"/>
    </row>
    <row r="40" spans="1:5" ht="12.75">
      <c r="A40"/>
      <c r="B40"/>
      <c r="C40"/>
      <c r="D40"/>
      <c r="E40"/>
    </row>
    <row r="41" spans="1:5" ht="12.75">
      <c r="A41"/>
      <c r="B41"/>
      <c r="C41"/>
      <c r="D41"/>
      <c r="E41"/>
    </row>
    <row r="42" spans="1:5" ht="12.75">
      <c r="A42"/>
      <c r="B42"/>
      <c r="C42"/>
      <c r="D42"/>
      <c r="E42"/>
    </row>
    <row r="43" spans="1:5" ht="12.75">
      <c r="A43"/>
      <c r="B43"/>
      <c r="C43"/>
      <c r="D43"/>
      <c r="E43"/>
    </row>
  </sheetData>
  <sheetProtection selectLockedCells="1" selectUnlockedCells="1"/>
  <mergeCells count="10">
    <mergeCell ref="D5:D6"/>
    <mergeCell ref="D7:D8"/>
    <mergeCell ref="D9:D10"/>
    <mergeCell ref="D11:D12"/>
    <mergeCell ref="C17:E17"/>
    <mergeCell ref="C18:E18"/>
    <mergeCell ref="C19:E19"/>
    <mergeCell ref="C20:E20"/>
    <mergeCell ref="C21:E21"/>
    <mergeCell ref="C22:E22"/>
  </mergeCells>
  <printOptions/>
  <pageMargins left="0.5298611111111111" right="0.75" top="0.1701388888888889" bottom="0.1798611111111111" header="0.5118055555555555" footer="0.511805555555555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 Spreadsheet</dc:title>
  <dc:subject/>
  <dc:creator>Skip Rand - RCAC</dc:creator>
  <cp:keywords/>
  <dc:description/>
  <cp:lastModifiedBy/>
  <cp:lastPrinted>2010-09-02T16:41:27Z</cp:lastPrinted>
  <dcterms:created xsi:type="dcterms:W3CDTF">2003-09-04T17:48:06Z</dcterms:created>
  <dcterms:modified xsi:type="dcterms:W3CDTF">2014-01-28T20:20:00Z</dcterms:modified>
  <cp:category/>
  <cp:version/>
  <cp:contentType/>
  <cp:contentStatus/>
  <cp:revision>2</cp:revision>
</cp:coreProperties>
</file>